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9"/>
  </bookViews>
  <sheets>
    <sheet name="资金分配表" sheetId="8" r:id="rId1"/>
    <sheet name="家庭养老床位建设和居家养老上门服务方向测算表" sheetId="1" state="hidden" r:id="rId2"/>
    <sheet name="老年助餐方向测算表" sheetId="6" state="hidden" r:id="rId3"/>
    <sheet name="家庭养老床位建设和居家养老上门服务方向基础表" sheetId="10" state="hidden" r:id="rId4"/>
    <sheet name="老年助餐方向基础表" sheetId="11" state="hidden" r:id="rId5"/>
    <sheet name="2022年结果应用" sheetId="12" state="hidden" r:id="rId6"/>
  </sheets>
  <externalReferences>
    <externalReference r:id="rId7"/>
  </externalReferences>
  <definedNames>
    <definedName name="_xlnm.Print_Area" localSheetId="1">家庭养老床位建设和居家养老上门服务方向测算表!$A$1:$S$76</definedName>
    <definedName name="_xlnm.Print_Titles" localSheetId="1">家庭养老床位建设和居家养老上门服务方向测算表!$3:$7</definedName>
    <definedName name="_xlnm.Print_Titles" localSheetId="0">资金分配表!$4:$5</definedName>
  </definedNames>
  <calcPr calcId="144525"/>
</workbook>
</file>

<file path=xl/sharedStrings.xml><?xml version="1.0" encoding="utf-8"?>
<sst xmlns="http://schemas.openxmlformats.org/spreadsheetml/2006/main" count="540" uniqueCount="250">
  <si>
    <t>附件1</t>
  </si>
  <si>
    <t>2025年中央专项彩票公益金支持居家和社区基本养老服务提升行动项目
资金分配表</t>
  </si>
  <si>
    <t>单位：万元</t>
  </si>
  <si>
    <t>地区（单位）</t>
  </si>
  <si>
    <t>项目资金
金额小计</t>
  </si>
  <si>
    <t>老年助餐经费</t>
  </si>
  <si>
    <t>家庭养老床位建设及居家养老上门服务经费</t>
  </si>
  <si>
    <t>2025年入选项目
地区</t>
  </si>
  <si>
    <t>2025年项目地区资金分配测算
金额</t>
  </si>
  <si>
    <t>2023年项目奖补
及扣减经费金额</t>
  </si>
  <si>
    <t>本次下达金额</t>
  </si>
  <si>
    <t>合计</t>
  </si>
  <si>
    <t>北京</t>
  </si>
  <si>
    <t>丰台区</t>
  </si>
  <si>
    <t>天津</t>
  </si>
  <si>
    <t>和平区</t>
  </si>
  <si>
    <t>西青区</t>
  </si>
  <si>
    <t>河北</t>
  </si>
  <si>
    <t>邢台市</t>
  </si>
  <si>
    <t>张家口市</t>
  </si>
  <si>
    <t>山西</t>
  </si>
  <si>
    <t>运城市</t>
  </si>
  <si>
    <t>内蒙古</t>
  </si>
  <si>
    <t>赤峰市</t>
  </si>
  <si>
    <t>乌兰察布市</t>
  </si>
  <si>
    <t>辽宁(不含大连）</t>
  </si>
  <si>
    <t>辽阳市</t>
  </si>
  <si>
    <t>本溪市*</t>
  </si>
  <si>
    <t>-</t>
  </si>
  <si>
    <t>大连</t>
  </si>
  <si>
    <t>大连市</t>
  </si>
  <si>
    <t>吉林</t>
  </si>
  <si>
    <t>吉林市</t>
  </si>
  <si>
    <t>黑龙江</t>
  </si>
  <si>
    <t>伊春市</t>
  </si>
  <si>
    <t>上海</t>
  </si>
  <si>
    <t>长宁区</t>
  </si>
  <si>
    <t>江苏</t>
  </si>
  <si>
    <t>常州市</t>
  </si>
  <si>
    <t>盐城市</t>
  </si>
  <si>
    <t>浙江（不含宁波）</t>
  </si>
  <si>
    <t>绍兴市</t>
  </si>
  <si>
    <t>丽水市</t>
  </si>
  <si>
    <t>宁波</t>
  </si>
  <si>
    <t>安徽</t>
  </si>
  <si>
    <t>六安市</t>
  </si>
  <si>
    <t>池州市</t>
  </si>
  <si>
    <t>滁州市*</t>
  </si>
  <si>
    <t>福建（不含厦门）</t>
  </si>
  <si>
    <t>南平市</t>
  </si>
  <si>
    <t>龙岩市</t>
  </si>
  <si>
    <t>厦门</t>
  </si>
  <si>
    <t>江西</t>
  </si>
  <si>
    <t>九江市</t>
  </si>
  <si>
    <t>吉安市</t>
  </si>
  <si>
    <t>山东（不含青岛）</t>
  </si>
  <si>
    <t>济宁市</t>
  </si>
  <si>
    <t>临沂市</t>
  </si>
  <si>
    <t>泰安市*</t>
  </si>
  <si>
    <t>青岛</t>
  </si>
  <si>
    <t>河南</t>
  </si>
  <si>
    <t>许昌市</t>
  </si>
  <si>
    <t>漯河市</t>
  </si>
  <si>
    <t>湖北</t>
  </si>
  <si>
    <t>黄石市</t>
  </si>
  <si>
    <t>孝感市</t>
  </si>
  <si>
    <t>湖南</t>
  </si>
  <si>
    <t>株洲市</t>
  </si>
  <si>
    <t>湘潭市</t>
  </si>
  <si>
    <t>广东（不含深圳）</t>
  </si>
  <si>
    <t>中山市</t>
  </si>
  <si>
    <t>深圳</t>
  </si>
  <si>
    <t>广西</t>
  </si>
  <si>
    <t>玉林市</t>
  </si>
  <si>
    <t>贺州市</t>
  </si>
  <si>
    <t>海南</t>
  </si>
  <si>
    <t>儋州市*</t>
  </si>
  <si>
    <t>重庆</t>
  </si>
  <si>
    <t>涪陵区</t>
  </si>
  <si>
    <t>九龙坡区</t>
  </si>
  <si>
    <t>四川</t>
  </si>
  <si>
    <t>乐山市</t>
  </si>
  <si>
    <t>达州市</t>
  </si>
  <si>
    <t>贵州</t>
  </si>
  <si>
    <t>安顺市</t>
  </si>
  <si>
    <t>黔东南苗族侗族自治州</t>
  </si>
  <si>
    <t>云南</t>
  </si>
  <si>
    <t>临沧市</t>
  </si>
  <si>
    <t>文山壮族苗族自治州</t>
  </si>
  <si>
    <t>西藏</t>
  </si>
  <si>
    <t>那曲市*</t>
  </si>
  <si>
    <t>陕西</t>
  </si>
  <si>
    <t>宝鸡市</t>
  </si>
  <si>
    <t>咸阳市</t>
  </si>
  <si>
    <t>渭南市*</t>
  </si>
  <si>
    <t>甘肃</t>
  </si>
  <si>
    <t>白银市</t>
  </si>
  <si>
    <t>酒泉市</t>
  </si>
  <si>
    <t>青海</t>
  </si>
  <si>
    <t>海西蒙古族藏族自治州</t>
  </si>
  <si>
    <t>宁夏</t>
  </si>
  <si>
    <t>新疆</t>
  </si>
  <si>
    <t>伊犁哈萨克自治州</t>
  </si>
  <si>
    <t>兵团</t>
  </si>
  <si>
    <t>第七师胡杨河市</t>
  </si>
  <si>
    <t>第十师北屯市</t>
  </si>
  <si>
    <t>注：城市名称后标注“*”的，即根据2023年成果验收考核结果扣减或奖励经费的地区。</t>
  </si>
  <si>
    <t>2024年居家和社区基本养老服务提升行动项目资金测算表</t>
  </si>
  <si>
    <t>序号</t>
  </si>
  <si>
    <t>省份</t>
  </si>
  <si>
    <t>地市</t>
  </si>
  <si>
    <t>老年人数量因素</t>
  </si>
  <si>
    <t>低收入老年人数量因素</t>
  </si>
  <si>
    <t>失能和部分失能老年人数量因素</t>
  </si>
  <si>
    <t>居家和社区养老服务设施数量因素</t>
  </si>
  <si>
    <t>财政困难
系数</t>
  </si>
  <si>
    <t>综合
系数</t>
  </si>
  <si>
    <t>分配标准化
系数</t>
  </si>
  <si>
    <t>资金分配金额
（万元）</t>
  </si>
  <si>
    <t>权重</t>
  </si>
  <si>
    <t>60周岁及以上老年人数量</t>
  </si>
  <si>
    <t>标准化系数</t>
  </si>
  <si>
    <t>小计</t>
  </si>
  <si>
    <t>“C-2-31城市居民最低生活保障”中“老年人数”</t>
  </si>
  <si>
    <t>“C-2-32农村居民最低生活保障”中“老年人数”</t>
  </si>
  <si>
    <t>“C-2-26老年人福利和残疾人”中“重度残疾人护理补贴人数”</t>
  </si>
  <si>
    <t>“C-2-20社区养老服务机构和设施”中“机构 和设施数”</t>
  </si>
  <si>
    <t>按照1-2之间平滑系数</t>
  </si>
  <si>
    <t>原始系数</t>
  </si>
  <si>
    <t>按照1-1.2区间缩放
平滑后系数</t>
  </si>
  <si>
    <t>栏次</t>
  </si>
  <si>
    <t>3=4+5</t>
  </si>
  <si>
    <t>14=(2*25%+6*25%+8*25%+11*25%)*13</t>
  </si>
  <si>
    <t>延庆区</t>
  </si>
  <si>
    <t>河北区</t>
  </si>
  <si>
    <t>南开区</t>
  </si>
  <si>
    <t>保定市</t>
  </si>
  <si>
    <t>沧州市</t>
  </si>
  <si>
    <t>长治市</t>
  </si>
  <si>
    <t>临汾市</t>
  </si>
  <si>
    <t>鄂尔多斯市</t>
  </si>
  <si>
    <t>巴彦淖尔市</t>
  </si>
  <si>
    <t>辽宁</t>
  </si>
  <si>
    <t>抚顺市</t>
  </si>
  <si>
    <t>延边朝鲜族自治州</t>
  </si>
  <si>
    <t>鸡西市</t>
  </si>
  <si>
    <t>虹口区</t>
  </si>
  <si>
    <t>淮安市</t>
  </si>
  <si>
    <t>苏州市</t>
  </si>
  <si>
    <t>浙江</t>
  </si>
  <si>
    <t>温州市</t>
  </si>
  <si>
    <t>芜湖市</t>
  </si>
  <si>
    <t>蚌埠市</t>
  </si>
  <si>
    <t>福建</t>
  </si>
  <si>
    <t>漳州市</t>
  </si>
  <si>
    <t>上饶市</t>
  </si>
  <si>
    <t>宜春市</t>
  </si>
  <si>
    <t>山东</t>
  </si>
  <si>
    <t>聊城市</t>
  </si>
  <si>
    <t>烟台市</t>
  </si>
  <si>
    <t>安阳市</t>
  </si>
  <si>
    <t>信阳市</t>
  </si>
  <si>
    <t>荆门市</t>
  </si>
  <si>
    <t>荆州市</t>
  </si>
  <si>
    <t>永州市</t>
  </si>
  <si>
    <t>岳阳市</t>
  </si>
  <si>
    <t>广东</t>
  </si>
  <si>
    <t>惠州市</t>
  </si>
  <si>
    <t>贵港市</t>
  </si>
  <si>
    <t>百色市</t>
  </si>
  <si>
    <t>陵水黎族自治县</t>
  </si>
  <si>
    <t>江津区</t>
  </si>
  <si>
    <t>合川区</t>
  </si>
  <si>
    <t>宜宾市</t>
  </si>
  <si>
    <t>眉山市</t>
  </si>
  <si>
    <t>铜仁市</t>
  </si>
  <si>
    <t>毕节市</t>
  </si>
  <si>
    <t>保山市</t>
  </si>
  <si>
    <t>昭通市</t>
  </si>
  <si>
    <t>林芝市</t>
  </si>
  <si>
    <t>延安市</t>
  </si>
  <si>
    <t>榆林市</t>
  </si>
  <si>
    <t>平凉市</t>
  </si>
  <si>
    <t>天水市</t>
  </si>
  <si>
    <t>海南藏族自治州</t>
  </si>
  <si>
    <t>中卫市</t>
  </si>
  <si>
    <t>昌吉回族自治州</t>
  </si>
  <si>
    <t>第三师图木舒克市</t>
  </si>
  <si>
    <t xml:space="preserve">                                                    资金测算表</t>
  </si>
  <si>
    <t>地 区</t>
  </si>
  <si>
    <t>所属区域</t>
  </si>
  <si>
    <t>60周岁及以上老年人数</t>
  </si>
  <si>
    <t xml:space="preserve">        低收入老年人数</t>
  </si>
  <si>
    <t>人口相关因素加权</t>
  </si>
  <si>
    <t>社区老年助餐服务设施数量</t>
  </si>
  <si>
    <t>设施相关因素加权</t>
  </si>
  <si>
    <t>人口与设施相关因素综合加权</t>
  </si>
  <si>
    <t>财政困难程度系数</t>
  </si>
  <si>
    <t>分配系数</t>
  </si>
  <si>
    <t>某省拨付资金数（万元）</t>
  </si>
  <si>
    <t>城市老年人数</t>
  </si>
  <si>
    <t>农村老年人数</t>
  </si>
  <si>
    <t>城市低收入老年人数</t>
  </si>
  <si>
    <t>农村低收入老年人数</t>
  </si>
  <si>
    <t>城市社区养老服务机构和设施数</t>
  </si>
  <si>
    <t>因素调整</t>
  </si>
  <si>
    <t>农村社区养老服务机构和设施数</t>
  </si>
  <si>
    <t>9=(2*20%+4*30%+6*20%+8*30%)*60%</t>
  </si>
  <si>
    <t>16=(12*40%+15*60%)*40%</t>
  </si>
  <si>
    <t>17=9+16</t>
  </si>
  <si>
    <t>20=17*19</t>
  </si>
  <si>
    <r>
      <rPr>
        <b/>
        <sz val="14"/>
        <rFont val="仿宋_GB2312"/>
        <charset val="134"/>
      </rPr>
      <t>合</t>
    </r>
    <r>
      <rPr>
        <b/>
        <sz val="14"/>
        <rFont val="Times New Roman"/>
        <charset val="134"/>
      </rPr>
      <t xml:space="preserve"> </t>
    </r>
    <r>
      <rPr>
        <b/>
        <sz val="14"/>
        <rFont val="仿宋_GB2312"/>
        <charset val="134"/>
      </rPr>
      <t>计</t>
    </r>
  </si>
  <si>
    <t>东部</t>
  </si>
  <si>
    <t>中部</t>
  </si>
  <si>
    <t>西部</t>
  </si>
  <si>
    <t>备注 ：
1.低收入老年人数用“城乡居民最低生活保障老年人口数”替代。
2.社区老年助餐服务设施数量用“社区养老服务机构和设施数”替代。</t>
  </si>
  <si>
    <t>地区</t>
  </si>
  <si>
    <t>60岁及以上人口</t>
  </si>
  <si>
    <t>城市居民最低生活保障中老年人数
(人）</t>
  </si>
  <si>
    <t>农村居民最低生活保障中老年人数
（人）</t>
  </si>
  <si>
    <t>重度残疾人
护理补贴人数
（人）</t>
  </si>
  <si>
    <t>社区养老服务
机构和设施数
（个）</t>
  </si>
  <si>
    <t>养老机构数
（个）</t>
  </si>
  <si>
    <t>养老机构床位数
（张）</t>
  </si>
  <si>
    <t>养老机构在院人数
（人）</t>
  </si>
  <si>
    <t>财政困难系数</t>
  </si>
  <si>
    <t>备注 ：
1.“60岁及以上人口”数据来源于第七次人口普查，数据截至2020年，由国家统计局提供（其中兵团数据由当地财政局提供）。
2.“最低生活保障中老年人数”、“重度残疾人护理补贴人数”、“社区养老服务机构和设施数”来源于《2023中国民政统计年鉴》，数据截至2022年底，由民政部提供。
3.“财政困难系数”为预算司提供的最新数据。</t>
  </si>
  <si>
    <t>城市60岁及以上人口</t>
  </si>
  <si>
    <t>农村60岁及以上人口</t>
  </si>
  <si>
    <t>城市最低生活保障老年人数</t>
  </si>
  <si>
    <t>农村最低生活保障老年人数</t>
  </si>
  <si>
    <t>备注 ：
1.“60岁及以上人口”数据来源于第七次人口普查，数据截至2020年，来源于国家统计局官网（其中兵团数据由当地财政局提供）。
2.“最低生活保障老年人数”、“社区养老服务机构和设施数”来源于《2023中国民政统计年鉴》，数据截至2022年底，由民政部提供（其中新疆和兵团的数据由民政部提供，口径与年鉴一致）。
3.“财政困难系数”为预算司提供的最新数据。</t>
  </si>
  <si>
    <t>区域</t>
  </si>
  <si>
    <t>排名</t>
  </si>
  <si>
    <t>2022年下达资金（万元）</t>
  </si>
  <si>
    <t>扣减/奖励金额（万元）</t>
  </si>
  <si>
    <t>第一名</t>
  </si>
  <si>
    <t>江苏省</t>
  </si>
  <si>
    <t>无锡市</t>
  </si>
  <si>
    <t>最后一名</t>
  </si>
  <si>
    <t>福建省</t>
  </si>
  <si>
    <t>厦门市</t>
  </si>
  <si>
    <t>安徽省</t>
  </si>
  <si>
    <t>安庆市</t>
  </si>
  <si>
    <t>黑龙江省</t>
  </si>
  <si>
    <t>齐齐哈尔市</t>
  </si>
  <si>
    <t>甘肃省</t>
  </si>
  <si>
    <t>张掖市</t>
  </si>
  <si>
    <t>新疆生产建设兵团</t>
  </si>
  <si>
    <t>第一师阿拉尔市</t>
  </si>
</sst>
</file>

<file path=xl/styles.xml><?xml version="1.0" encoding="utf-8"?>
<styleSheet xmlns="http://schemas.openxmlformats.org/spreadsheetml/2006/main">
  <numFmts count="10">
    <numFmt numFmtId="176" formatCode="0.00000_ "/>
    <numFmt numFmtId="177" formatCode="0.0000_ "/>
    <numFmt numFmtId="178" formatCode="0.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_ "/>
    <numFmt numFmtId="180" formatCode="0.000000_ "/>
    <numFmt numFmtId="181" formatCode="0.00_ "/>
  </numFmts>
  <fonts count="52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b/>
      <sz val="16"/>
      <name val="等线"/>
      <charset val="134"/>
      <scheme val="minor"/>
    </font>
    <font>
      <sz val="11"/>
      <color theme="1"/>
      <name val="等线"/>
      <charset val="134"/>
      <scheme val="minor"/>
    </font>
    <font>
      <sz val="36"/>
      <name val="CESI小标宋-GB2312"/>
      <charset val="134"/>
    </font>
    <font>
      <sz val="16"/>
      <name val="仿宋_GB2312"/>
      <charset val="134"/>
    </font>
    <font>
      <sz val="16"/>
      <name val="Times New Roman"/>
      <charset val="134"/>
    </font>
    <font>
      <b/>
      <sz val="14"/>
      <name val="Times New Roman"/>
      <charset val="134"/>
    </font>
    <font>
      <b/>
      <sz val="11"/>
      <color indexed="8"/>
      <name val="宋体"/>
      <charset val="134"/>
    </font>
    <font>
      <sz val="16"/>
      <name val="方正小标宋简体"/>
      <charset val="134"/>
    </font>
    <font>
      <sz val="14"/>
      <color indexed="8"/>
      <name val="方正仿宋_GBK"/>
      <charset val="134"/>
    </font>
    <font>
      <sz val="16"/>
      <color indexed="8"/>
      <name val="方正小标宋_GBK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26"/>
      <color indexed="8"/>
      <name val="宋体"/>
      <charset val="134"/>
    </font>
    <font>
      <b/>
      <sz val="9"/>
      <color indexed="8"/>
      <name val="仿宋_GB2312"/>
      <charset val="134"/>
    </font>
    <font>
      <b/>
      <sz val="9"/>
      <color theme="1"/>
      <name val="仿宋_GB2312"/>
      <charset val="134"/>
    </font>
    <font>
      <b/>
      <sz val="10"/>
      <name val="宋体"/>
      <charset val="134"/>
    </font>
    <font>
      <sz val="9"/>
      <color indexed="8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color indexed="8"/>
      <name val="Arial"/>
      <charset val="134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24" fillId="0" borderId="0"/>
    <xf numFmtId="0" fontId="42" fillId="0" borderId="0"/>
    <xf numFmtId="0" fontId="24" fillId="0" borderId="0"/>
    <xf numFmtId="0" fontId="24" fillId="0" borderId="0"/>
    <xf numFmtId="0" fontId="33" fillId="12" borderId="0" applyNumberFormat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40" fillId="16" borderId="16" applyNumberFormat="false" applyAlignment="false" applyProtection="false">
      <alignment vertical="center"/>
    </xf>
    <xf numFmtId="0" fontId="43" fillId="17" borderId="17" applyNumberFormat="false" applyAlignment="false" applyProtection="false">
      <alignment vertical="center"/>
    </xf>
    <xf numFmtId="0" fontId="44" fillId="18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1" fillId="0" borderId="15" applyNumberFormat="false" applyFill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2" fillId="1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9" fillId="0" borderId="19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8" fillId="28" borderId="20" applyNumberFormat="false" applyFon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50" fillId="26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47" fillId="16" borderId="14" applyNumberFormat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6" fillId="8" borderId="14" applyNumberFormat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</cellStyleXfs>
  <cellXfs count="13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179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9" fontId="3" fillId="0" borderId="1" xfId="0" applyNumberFormat="true" applyFont="true" applyFill="true" applyBorder="true" applyAlignment="true">
      <alignment horizontal="center" vertical="center"/>
    </xf>
    <xf numFmtId="179" fontId="4" fillId="0" borderId="3" xfId="4" applyNumberFormat="true" applyFont="true" applyFill="true" applyBorder="true" applyAlignment="true">
      <alignment horizontal="center" vertical="center" wrapText="true"/>
    </xf>
    <xf numFmtId="179" fontId="5" fillId="0" borderId="1" xfId="4" applyNumberFormat="true" applyFont="true" applyFill="true" applyBorder="true" applyAlignment="true">
      <alignment horizontal="center" vertical="center"/>
    </xf>
    <xf numFmtId="179" fontId="6" fillId="0" borderId="1" xfId="4" applyNumberFormat="true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1" xfId="0" applyFont="true" applyFill="true" applyBorder="true">
      <alignment vertical="center"/>
    </xf>
    <xf numFmtId="0" fontId="0" fillId="0" borderId="0" xfId="0" applyAlignment="true">
      <alignment horizontal="left" vertical="center" wrapText="true"/>
    </xf>
    <xf numFmtId="0" fontId="0" fillId="0" borderId="2" xfId="0" applyFont="true" applyBorder="true">
      <alignment vertical="center"/>
    </xf>
    <xf numFmtId="0" fontId="0" fillId="0" borderId="1" xfId="0" applyBorder="true">
      <alignment vertical="center"/>
    </xf>
    <xf numFmtId="0" fontId="0" fillId="0" borderId="2" xfId="0" applyFont="true" applyFill="true" applyBorder="true">
      <alignment vertical="center"/>
    </xf>
    <xf numFmtId="0" fontId="0" fillId="0" borderId="1" xfId="0" applyFill="true" applyBorder="true">
      <alignment vertical="center"/>
    </xf>
    <xf numFmtId="2" fontId="7" fillId="0" borderId="1" xfId="0" applyNumberFormat="true" applyFont="true" applyFill="true" applyBorder="true" applyAlignment="true">
      <alignment horizontal="center" vertical="center" wrapText="true"/>
    </xf>
    <xf numFmtId="2" fontId="7" fillId="0" borderId="2" xfId="0" applyNumberFormat="true" applyFont="true" applyFill="true" applyBorder="true" applyAlignment="true">
      <alignment horizontal="center" vertical="center" wrapText="true"/>
    </xf>
    <xf numFmtId="2" fontId="7" fillId="0" borderId="5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9" fontId="6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9" fontId="6" fillId="0" borderId="1" xfId="0" applyNumberFormat="true" applyFont="true" applyFill="true" applyBorder="true" applyAlignment="true" applyProtection="true">
      <alignment horizontal="center" vertical="center" shrinkToFit="true"/>
    </xf>
    <xf numFmtId="0" fontId="8" fillId="0" borderId="0" xfId="0" applyFont="true" applyFill="true" applyAlignment="true">
      <alignment vertical="center"/>
    </xf>
    <xf numFmtId="179" fontId="9" fillId="0" borderId="0" xfId="4" applyNumberFormat="true" applyFont="true" applyFill="true" applyAlignment="true">
      <alignment horizontal="left" vertical="center"/>
    </xf>
    <xf numFmtId="179" fontId="4" fillId="0" borderId="1" xfId="4" applyNumberFormat="true" applyFont="true" applyFill="true" applyBorder="true" applyAlignment="true">
      <alignment horizontal="center" vertical="center" wrapText="true"/>
    </xf>
    <xf numFmtId="179" fontId="4" fillId="0" borderId="2" xfId="4" applyNumberFormat="true" applyFont="true" applyFill="true" applyBorder="true" applyAlignment="true">
      <alignment horizontal="center" vertical="center" wrapText="true"/>
    </xf>
    <xf numFmtId="179" fontId="4" fillId="0" borderId="6" xfId="4" applyNumberFormat="true" applyFont="true" applyFill="true" applyBorder="true" applyAlignment="true">
      <alignment horizontal="center" vertical="center" wrapText="true"/>
    </xf>
    <xf numFmtId="179" fontId="4" fillId="0" borderId="1" xfId="4" applyNumberFormat="true" applyFont="true" applyFill="true" applyBorder="true" applyAlignment="true">
      <alignment vertical="center" wrapText="true"/>
    </xf>
    <xf numFmtId="179" fontId="4" fillId="0" borderId="4" xfId="4" applyNumberFormat="true" applyFont="true" applyFill="true" applyBorder="true" applyAlignment="true">
      <alignment horizontal="center" vertical="center" wrapText="true"/>
    </xf>
    <xf numFmtId="9" fontId="4" fillId="0" borderId="1" xfId="46" applyNumberFormat="true" applyFont="true" applyFill="true" applyBorder="true" applyAlignment="true" applyProtection="true">
      <alignment horizontal="center" vertical="center" wrapText="true"/>
    </xf>
    <xf numFmtId="179" fontId="10" fillId="0" borderId="1" xfId="4" applyNumberFormat="true" applyFont="true" applyFill="true" applyBorder="true" applyAlignment="true">
      <alignment horizontal="center" vertical="center" wrapText="true"/>
    </xf>
    <xf numFmtId="179" fontId="11" fillId="0" borderId="1" xfId="4" applyNumberFormat="true" applyFont="true" applyFill="true" applyBorder="true" applyAlignment="true">
      <alignment horizontal="center" vertical="center" wrapText="true"/>
    </xf>
    <xf numFmtId="179" fontId="4" fillId="0" borderId="1" xfId="4" applyNumberFormat="true" applyFont="true" applyFill="true" applyBorder="true" applyAlignment="true">
      <alignment horizontal="center" vertical="center"/>
    </xf>
    <xf numFmtId="0" fontId="12" fillId="0" borderId="1" xfId="4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>
      <alignment vertical="center"/>
    </xf>
    <xf numFmtId="179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180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179" fontId="5" fillId="0" borderId="7" xfId="4" applyNumberFormat="true" applyFont="true" applyFill="true" applyBorder="true" applyAlignment="true">
      <alignment horizontal="center" vertical="center"/>
    </xf>
    <xf numFmtId="179" fontId="5" fillId="0" borderId="0" xfId="4" applyNumberFormat="true" applyFont="true" applyFill="true" applyAlignment="true">
      <alignment horizontal="center" vertical="center"/>
    </xf>
    <xf numFmtId="179" fontId="6" fillId="0" borderId="0" xfId="0" applyNumberFormat="true" applyFont="true" applyFill="true" applyAlignment="true" applyProtection="true">
      <alignment horizontal="right" vertical="center" wrapText="true" shrinkToFit="true"/>
    </xf>
    <xf numFmtId="179" fontId="4" fillId="0" borderId="7" xfId="4" applyNumberFormat="true" applyFont="true" applyFill="true" applyBorder="true" applyAlignment="true">
      <alignment horizontal="left" vertical="center" wrapText="true"/>
    </xf>
    <xf numFmtId="179" fontId="4" fillId="0" borderId="0" xfId="4" applyNumberFormat="true" applyFont="true" applyFill="true" applyAlignment="true">
      <alignment horizontal="left" vertical="center" wrapText="true"/>
    </xf>
    <xf numFmtId="179" fontId="14" fillId="0" borderId="0" xfId="4" applyNumberFormat="true" applyFont="true" applyFill="true" applyAlignment="true">
      <alignment horizontal="left" vertical="top" wrapText="true"/>
    </xf>
    <xf numFmtId="179" fontId="10" fillId="0" borderId="0" xfId="4" applyNumberFormat="true" applyFont="true" applyFill="true" applyAlignment="true">
      <alignment horizontal="left" vertical="top" wrapText="true"/>
    </xf>
    <xf numFmtId="9" fontId="4" fillId="0" borderId="4" xfId="46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>
      <alignment vertical="center"/>
    </xf>
    <xf numFmtId="179" fontId="4" fillId="0" borderId="8" xfId="4" applyNumberFormat="true" applyFont="true" applyFill="true" applyBorder="true" applyAlignment="true">
      <alignment horizontal="center" vertical="center" wrapText="true"/>
    </xf>
    <xf numFmtId="179" fontId="4" fillId="0" borderId="9" xfId="4" applyNumberFormat="true" applyFont="true" applyFill="true" applyBorder="true" applyAlignment="true">
      <alignment horizontal="center" vertical="center" wrapText="true"/>
    </xf>
    <xf numFmtId="179" fontId="4" fillId="0" borderId="10" xfId="4" applyNumberFormat="true" applyFont="true" applyFill="true" applyBorder="true" applyAlignment="true">
      <alignment horizontal="center" vertical="center" wrapText="true"/>
    </xf>
    <xf numFmtId="179" fontId="4" fillId="0" borderId="11" xfId="4" applyNumberFormat="true" applyFont="true" applyFill="true" applyBorder="true" applyAlignment="true">
      <alignment horizontal="center" vertical="center" wrapText="true"/>
    </xf>
    <xf numFmtId="9" fontId="4" fillId="0" borderId="11" xfId="46" applyNumberFormat="true" applyFont="true" applyFill="true" applyBorder="true" applyAlignment="true" applyProtection="true">
      <alignment horizontal="center" vertical="center" wrapText="true"/>
    </xf>
    <xf numFmtId="179" fontId="4" fillId="0" borderId="12" xfId="4" applyNumberFormat="true" applyFont="true" applyFill="true" applyBorder="true" applyAlignment="true">
      <alignment horizontal="center" vertical="center" wrapText="true"/>
    </xf>
    <xf numFmtId="9" fontId="4" fillId="0" borderId="10" xfId="46" applyNumberFormat="true" applyFont="true" applyFill="true" applyBorder="true" applyAlignment="true" applyProtection="true">
      <alignment horizontal="center" vertical="center" wrapText="true"/>
    </xf>
    <xf numFmtId="179" fontId="5" fillId="0" borderId="4" xfId="4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181" fontId="3" fillId="0" borderId="1" xfId="4" applyNumberFormat="true" applyFont="true" applyFill="true" applyBorder="true" applyAlignment="true">
      <alignment horizontal="center" vertical="center"/>
    </xf>
    <xf numFmtId="178" fontId="3" fillId="0" borderId="0" xfId="4" applyNumberFormat="true" applyFont="true" applyFill="true" applyAlignment="true">
      <alignment horizontal="center" vertical="center"/>
    </xf>
    <xf numFmtId="179" fontId="12" fillId="0" borderId="0" xfId="4" applyNumberFormat="true" applyFont="true" applyFill="true" applyAlignment="true">
      <alignment horizontal="center" vertical="center"/>
    </xf>
    <xf numFmtId="0" fontId="0" fillId="0" borderId="0" xfId="0" applyFill="true" applyProtection="true">
      <alignment vertical="center"/>
    </xf>
    <xf numFmtId="0" fontId="15" fillId="0" borderId="0" xfId="0" applyFont="true" applyFill="true" applyAlignment="true">
      <alignment horizontal="left" vertical="center"/>
    </xf>
    <xf numFmtId="0" fontId="16" fillId="0" borderId="0" xfId="0" applyFont="true" applyFill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 applyProtection="true">
      <alignment horizontal="center" vertical="center" wrapText="true"/>
    </xf>
    <xf numFmtId="179" fontId="19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20" fillId="0" borderId="1" xfId="0" applyFont="true" applyFill="true" applyBorder="true" applyAlignment="true" applyProtection="true">
      <alignment horizontal="center" vertical="center"/>
    </xf>
    <xf numFmtId="0" fontId="20" fillId="0" borderId="1" xfId="0" applyFont="true" applyFill="true" applyBorder="true" applyAlignment="true" applyProtection="true">
      <alignment horizontal="center" vertical="center" wrapText="true"/>
    </xf>
    <xf numFmtId="179" fontId="20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21" fillId="0" borderId="1" xfId="0" applyFont="true" applyFill="true" applyBorder="true" applyAlignment="true" applyProtection="true">
      <alignment horizontal="center" vertical="center" wrapText="true"/>
    </xf>
    <xf numFmtId="0" fontId="22" fillId="0" borderId="1" xfId="0" applyFont="true" applyFill="true" applyBorder="true" applyAlignment="true" applyProtection="true">
      <alignment horizontal="center" vertical="center" wrapText="true"/>
    </xf>
    <xf numFmtId="179" fontId="22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9" fontId="20" fillId="0" borderId="1" xfId="0" applyNumberFormat="true" applyFont="true" applyFill="true" applyBorder="true" applyAlignment="true" applyProtection="true">
      <alignment horizontal="center" vertical="center" shrinkToFit="true"/>
    </xf>
    <xf numFmtId="9" fontId="17" fillId="0" borderId="4" xfId="46" applyNumberFormat="true" applyFont="true" applyFill="true" applyBorder="true" applyAlignment="true">
      <alignment horizontal="center" vertical="center" wrapText="true"/>
    </xf>
    <xf numFmtId="9" fontId="17" fillId="0" borderId="1" xfId="46" applyNumberFormat="true" applyFont="true" applyFill="true" applyBorder="true" applyAlignment="true">
      <alignment horizontal="center" vertical="center" wrapText="true"/>
    </xf>
    <xf numFmtId="0" fontId="17" fillId="0" borderId="12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 applyProtection="true">
      <alignment horizontal="right" vertical="center" wrapText="true"/>
    </xf>
    <xf numFmtId="177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17" fillId="0" borderId="2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9" fontId="17" fillId="0" borderId="1" xfId="46" applyFont="true" applyFill="true" applyBorder="true" applyAlignment="true">
      <alignment horizontal="center" vertical="center" wrapText="true"/>
    </xf>
    <xf numFmtId="9" fontId="17" fillId="0" borderId="11" xfId="46" applyNumberFormat="true" applyFont="true" applyFill="true" applyBorder="true" applyAlignment="true">
      <alignment horizontal="center" vertical="center" wrapText="true"/>
    </xf>
    <xf numFmtId="9" fontId="17" fillId="0" borderId="4" xfId="46" applyFont="true" applyFill="true" applyBorder="true" applyAlignment="true">
      <alignment horizontal="center" vertical="center" wrapText="true"/>
    </xf>
    <xf numFmtId="0" fontId="17" fillId="0" borderId="1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9" xfId="0" applyFont="true" applyFill="true" applyBorder="true" applyAlignment="true">
      <alignment horizontal="center" vertical="center" wrapText="true"/>
    </xf>
    <xf numFmtId="0" fontId="17" fillId="0" borderId="10" xfId="0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 applyProtection="true">
      <alignment horizontal="right" vertical="center" wrapText="true"/>
    </xf>
    <xf numFmtId="177" fontId="0" fillId="0" borderId="1" xfId="0" applyNumberFormat="true" applyFont="true" applyFill="true" applyBorder="true" applyAlignment="true" applyProtection="true">
      <alignment horizontal="right" vertical="center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left" vertical="center" wrapText="true"/>
    </xf>
    <xf numFmtId="179" fontId="13" fillId="0" borderId="1" xfId="0" applyNumberFormat="true" applyFont="true" applyFill="true" applyBorder="true" applyAlignment="true" applyProtection="true">
      <alignment horizontal="right" vertical="center" wrapText="true"/>
    </xf>
    <xf numFmtId="176" fontId="0" fillId="0" borderId="1" xfId="0" applyNumberFormat="true" applyFont="true" applyFill="true" applyBorder="true" applyAlignment="true" applyProtection="true">
      <alignment horizontal="right" vertical="center"/>
    </xf>
    <xf numFmtId="181" fontId="0" fillId="0" borderId="1" xfId="0" applyNumberFormat="true" applyFont="true" applyFill="true" applyBorder="true" applyAlignment="true" applyProtection="true">
      <alignment horizontal="right" vertical="center"/>
    </xf>
    <xf numFmtId="181" fontId="0" fillId="2" borderId="1" xfId="0" applyNumberFormat="true" applyFont="true" applyFill="true" applyBorder="true" applyAlignment="true" applyProtection="true">
      <alignment horizontal="right" vertical="center"/>
    </xf>
    <xf numFmtId="0" fontId="23" fillId="0" borderId="0" xfId="0" applyFont="true" applyAlignment="true">
      <alignment vertical="top" wrapText="true"/>
    </xf>
    <xf numFmtId="0" fontId="8" fillId="0" borderId="0" xfId="0" applyFont="true" applyFill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4" fillId="0" borderId="0" xfId="15" applyFont="true" applyFill="true" applyAlignment="true">
      <alignment horizontal="left" vertical="center"/>
    </xf>
    <xf numFmtId="0" fontId="25" fillId="0" borderId="0" xfId="3" applyFont="true" applyAlignment="true">
      <alignment horizontal="center" vertical="center" wrapText="true"/>
    </xf>
    <xf numFmtId="0" fontId="2" fillId="0" borderId="0" xfId="3" applyFont="true" applyAlignment="true">
      <alignment horizontal="center" vertical="center" wrapText="true"/>
    </xf>
    <xf numFmtId="0" fontId="26" fillId="0" borderId="0" xfId="0" applyFont="true" applyFill="true" applyAlignment="true">
      <alignment horizontal="center" vertical="center" wrapText="true"/>
    </xf>
    <xf numFmtId="0" fontId="27" fillId="0" borderId="0" xfId="3" applyFont="true" applyBorder="true" applyAlignment="true">
      <alignment horizontal="center" vertical="center" wrapText="true"/>
    </xf>
    <xf numFmtId="0" fontId="28" fillId="0" borderId="1" xfId="3" applyFont="true" applyBorder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/>
    </xf>
    <xf numFmtId="0" fontId="28" fillId="0" borderId="1" xfId="3" applyFont="true" applyFill="true" applyBorder="true" applyAlignment="true">
      <alignment horizontal="center" vertical="center" wrapText="true"/>
    </xf>
    <xf numFmtId="0" fontId="13" fillId="0" borderId="1" xfId="1" applyFont="true" applyBorder="true" applyAlignment="true">
      <alignment horizontal="center" vertical="center" wrapText="true"/>
    </xf>
    <xf numFmtId="179" fontId="30" fillId="0" borderId="1" xfId="1" applyNumberFormat="true" applyFont="true" applyBorder="true" applyAlignment="true">
      <alignment horizontal="center" vertical="center" wrapText="true"/>
    </xf>
    <xf numFmtId="0" fontId="6" fillId="0" borderId="1" xfId="28" applyFont="true" applyBorder="true" applyAlignment="true">
      <alignment horizontal="center" vertical="center" wrapText="true"/>
    </xf>
    <xf numFmtId="0" fontId="25" fillId="0" borderId="1" xfId="28" applyFont="true" applyBorder="true" applyAlignment="true">
      <alignment horizontal="center" vertical="center" shrinkToFit="true"/>
    </xf>
    <xf numFmtId="0" fontId="6" fillId="0" borderId="3" xfId="28" applyFont="true" applyBorder="true" applyAlignment="true">
      <alignment horizontal="center" vertical="center" wrapText="true"/>
    </xf>
    <xf numFmtId="0" fontId="6" fillId="0" borderId="4" xfId="28" applyFont="true" applyBorder="true" applyAlignment="true">
      <alignment horizontal="center" vertical="center" wrapText="true"/>
    </xf>
    <xf numFmtId="0" fontId="6" fillId="0" borderId="1" xfId="28" applyFont="true" applyFill="true" applyBorder="true" applyAlignment="true">
      <alignment horizontal="center" vertical="center" wrapText="true"/>
    </xf>
    <xf numFmtId="0" fontId="25" fillId="0" borderId="1" xfId="28" applyFont="true" applyFill="true" applyBorder="true" applyAlignment="true">
      <alignment horizontal="center" vertical="center" shrinkToFit="true"/>
    </xf>
    <xf numFmtId="0" fontId="31" fillId="0" borderId="0" xfId="3" applyFont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 wrapText="true"/>
    </xf>
    <xf numFmtId="179" fontId="20" fillId="0" borderId="2" xfId="28" applyNumberFormat="true" applyFont="true" applyBorder="true" applyAlignment="true">
      <alignment horizontal="center" vertical="center" wrapText="true" shrinkToFit="true"/>
    </xf>
    <xf numFmtId="0" fontId="20" fillId="0" borderId="1" xfId="28" applyFont="true" applyBorder="true" applyAlignment="true">
      <alignment horizontal="center" vertical="center" wrapText="true"/>
    </xf>
    <xf numFmtId="179" fontId="20" fillId="0" borderId="5" xfId="28" applyNumberFormat="true" applyFont="true" applyBorder="true" applyAlignment="true">
      <alignment horizontal="center" vertical="center" wrapText="true"/>
    </xf>
    <xf numFmtId="0" fontId="20" fillId="0" borderId="5" xfId="28" applyFont="true" applyBorder="true" applyAlignment="true">
      <alignment horizontal="center" vertical="center" wrapText="true"/>
    </xf>
    <xf numFmtId="179" fontId="20" fillId="0" borderId="2" xfId="28" applyNumberFormat="true" applyFont="true" applyFill="true" applyBorder="true" applyAlignment="true">
      <alignment horizontal="center" vertical="center" wrapText="true" shrinkToFit="true"/>
    </xf>
    <xf numFmtId="0" fontId="20" fillId="0" borderId="1" xfId="28" applyFont="true" applyFill="true" applyBorder="true" applyAlignment="true">
      <alignment horizontal="center" vertical="center" wrapText="true"/>
    </xf>
    <xf numFmtId="0" fontId="20" fillId="0" borderId="5" xfId="28" applyFont="true" applyFill="true" applyBorder="true" applyAlignment="true">
      <alignment horizontal="center" vertical="center" wrapText="true"/>
    </xf>
    <xf numFmtId="179" fontId="20" fillId="0" borderId="5" xfId="28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28" applyBorder="true" applyAlignment="true">
      <alignment horizontal="left" vertical="center"/>
    </xf>
    <xf numFmtId="179" fontId="4" fillId="0" borderId="1" xfId="4" applyNumberFormat="true" applyFont="true" applyFill="true" applyBorder="true" applyAlignment="true" quotePrefix="true">
      <alignment horizontal="center" vertical="center"/>
    </xf>
  </cellXfs>
  <cellStyles count="55">
    <cellStyle name="常规" xfId="0" builtinId="0"/>
    <cellStyle name="?鹎%U龡&amp;H齲_x0001_C铣_x0014__x0007__x0001__x0001_ 2" xfId="1"/>
    <cellStyle name="常规 2" xfId="2"/>
    <cellStyle name="?鹎%U龡&amp;H齲_x0001_C铣_x0014__x0007__x0001__x0001_" xfId="3"/>
    <cellStyle name="常规_Sheet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feizy/&#26700;&#38754;/&#20844;&#25991;&#30456;&#20851;/&#21457;&#25991;/&#36130;&#31038;&#21457;&#25991;/&#23621;&#23478;&#21644;&#31038;&#21306;&#22522;&#26412;&#20859;&#32769;&#26381;&#21153;&#25552;&#21319;&#34892;&#21160;&#39033;&#30446;&#36164;&#37329;&#19979;&#36798;/2025&#24180;/&#19978;&#20256;OA/&#36164;&#37329;&#27979;&#31639;&#34920;-&#32456;&#29256;04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家庭养老床位建设和居家养老上门服务方向测算表"/>
      <sheetName val="老年助餐方向测算表"/>
      <sheetName val="绩效目标建议表"/>
      <sheetName val="家庭养老床位建设和居家养老上门服务方向基础表"/>
      <sheetName val="老年助餐方向基础表"/>
      <sheetName val="2023年结果应用"/>
      <sheetName val="财政困难系数"/>
    </sheetNames>
    <sheetDataSet>
      <sheetData sheetId="0"/>
      <sheetData sheetId="1">
        <row r="9">
          <cell r="S9">
            <v>711</v>
          </cell>
        </row>
        <row r="10">
          <cell r="S10">
            <v>487</v>
          </cell>
        </row>
        <row r="11">
          <cell r="S11">
            <v>574</v>
          </cell>
        </row>
        <row r="12">
          <cell r="S12">
            <v>3461</v>
          </cell>
        </row>
        <row r="13">
          <cell r="S13">
            <v>3952</v>
          </cell>
        </row>
        <row r="14">
          <cell r="S14">
            <v>2014</v>
          </cell>
        </row>
        <row r="15">
          <cell r="S15">
            <v>4000</v>
          </cell>
        </row>
        <row r="16">
          <cell r="S16">
            <v>3939</v>
          </cell>
        </row>
        <row r="17">
          <cell r="S17">
            <v>2229</v>
          </cell>
        </row>
        <row r="18">
          <cell r="S18">
            <v>1088</v>
          </cell>
        </row>
        <row r="19">
          <cell r="S19">
            <v>1959</v>
          </cell>
        </row>
        <row r="20">
          <cell r="S20">
            <v>823</v>
          </cell>
        </row>
        <row r="21">
          <cell r="S21">
            <v>582</v>
          </cell>
        </row>
        <row r="22">
          <cell r="S22">
            <v>1438</v>
          </cell>
        </row>
        <row r="23">
          <cell r="S23">
            <v>3230</v>
          </cell>
        </row>
        <row r="24">
          <cell r="S24">
            <v>2055</v>
          </cell>
        </row>
        <row r="25">
          <cell r="S25">
            <v>1453</v>
          </cell>
        </row>
        <row r="26">
          <cell r="S26">
            <v>2765</v>
          </cell>
        </row>
        <row r="27">
          <cell r="S27">
            <v>1039</v>
          </cell>
        </row>
        <row r="28">
          <cell r="S28">
            <v>1466</v>
          </cell>
        </row>
        <row r="29">
          <cell r="S29">
            <v>1352</v>
          </cell>
        </row>
        <row r="30">
          <cell r="S30">
            <v>2110</v>
          </cell>
        </row>
        <row r="31">
          <cell r="S31">
            <v>2494</v>
          </cell>
        </row>
        <row r="32">
          <cell r="S32">
            <v>2986</v>
          </cell>
        </row>
        <row r="33">
          <cell r="S33">
            <v>4490</v>
          </cell>
        </row>
        <row r="34">
          <cell r="S34">
            <v>1864</v>
          </cell>
        </row>
        <row r="35">
          <cell r="S35">
            <v>1352</v>
          </cell>
        </row>
        <row r="36">
          <cell r="S36">
            <v>1168</v>
          </cell>
        </row>
        <row r="37">
          <cell r="S37">
            <v>2352</v>
          </cell>
        </row>
        <row r="38">
          <cell r="S38">
            <v>1825</v>
          </cell>
        </row>
        <row r="39">
          <cell r="S39">
            <v>1311</v>
          </cell>
        </row>
        <row r="40">
          <cell r="S40">
            <v>857</v>
          </cell>
        </row>
        <row r="41">
          <cell r="S41">
            <v>2614</v>
          </cell>
        </row>
        <row r="42">
          <cell r="S42">
            <v>1147</v>
          </cell>
        </row>
        <row r="43">
          <cell r="S43">
            <v>695</v>
          </cell>
        </row>
        <row r="44">
          <cell r="S44">
            <v>640</v>
          </cell>
        </row>
        <row r="45">
          <cell r="S45">
            <v>1939</v>
          </cell>
        </row>
        <row r="46">
          <cell r="S46">
            <v>4258</v>
          </cell>
        </row>
        <row r="47">
          <cell r="S47">
            <v>1260</v>
          </cell>
        </row>
        <row r="48">
          <cell r="S48">
            <v>1969</v>
          </cell>
        </row>
        <row r="49">
          <cell r="S49">
            <v>1638</v>
          </cell>
        </row>
        <row r="50">
          <cell r="S50">
            <v>2161</v>
          </cell>
        </row>
        <row r="51">
          <cell r="S51">
            <v>1648</v>
          </cell>
        </row>
        <row r="52">
          <cell r="S52">
            <v>1969</v>
          </cell>
        </row>
        <row r="53">
          <cell r="S53">
            <v>1088</v>
          </cell>
        </row>
        <row r="54">
          <cell r="S54">
            <v>915</v>
          </cell>
        </row>
        <row r="55">
          <cell r="S55">
            <v>513</v>
          </cell>
        </row>
        <row r="56">
          <cell r="S56">
            <v>1202</v>
          </cell>
        </row>
        <row r="57">
          <cell r="S57">
            <v>471</v>
          </cell>
        </row>
        <row r="58">
          <cell r="S58">
            <v>447</v>
          </cell>
        </row>
      </sheetData>
      <sheetData sheetId="2">
        <row r="8">
          <cell r="A8" t="str">
            <v>北京</v>
          </cell>
          <cell r="B8" t="str">
            <v>东部</v>
          </cell>
          <cell r="C8">
            <v>3439742</v>
          </cell>
          <cell r="D8">
            <v>3.84857311225665</v>
          </cell>
          <cell r="E8">
            <v>858848</v>
          </cell>
          <cell r="F8">
            <v>0.491778727172225</v>
          </cell>
          <cell r="G8">
            <v>14643</v>
          </cell>
          <cell r="H8">
            <v>1.02829767332114</v>
          </cell>
          <cell r="I8">
            <v>15355</v>
          </cell>
          <cell r="J8">
            <v>0.118631568822341</v>
          </cell>
          <cell r="K8">
            <v>0.695098347548357</v>
          </cell>
          <cell r="L8">
            <v>918</v>
          </cell>
          <cell r="M8">
            <v>3237</v>
          </cell>
          <cell r="N8">
            <v>1.95701460052598</v>
          </cell>
          <cell r="O8">
            <v>763</v>
          </cell>
          <cell r="P8">
            <v>6569</v>
          </cell>
          <cell r="Q8">
            <v>1.9407694534883</v>
          </cell>
          <cell r="R8">
            <v>0.77890700492135</v>
          </cell>
          <cell r="S8">
            <v>1.47400535246971</v>
          </cell>
          <cell r="T8">
            <v>20</v>
          </cell>
          <cell r="U8">
            <v>0.828042273534981</v>
          </cell>
          <cell r="V8">
            <v>1.03030300140381</v>
          </cell>
          <cell r="W8">
            <v>1.55373105044877</v>
          </cell>
          <cell r="X8">
            <v>1.8963889436815</v>
          </cell>
          <cell r="Y8">
            <v>134</v>
          </cell>
        </row>
        <row r="9">
          <cell r="A9" t="str">
            <v>天津</v>
          </cell>
          <cell r="B9" t="str">
            <v>东部</v>
          </cell>
          <cell r="C9">
            <v>2330050</v>
          </cell>
          <cell r="D9">
            <v>2.60698848350068</v>
          </cell>
          <cell r="E9">
            <v>672638</v>
          </cell>
          <cell r="F9">
            <v>0.385154368977597</v>
          </cell>
          <cell r="G9">
            <v>9469</v>
          </cell>
          <cell r="H9">
            <v>0.664955997314614</v>
          </cell>
          <cell r="I9">
            <v>14248</v>
          </cell>
          <cell r="J9">
            <v>0.110078970536028</v>
          </cell>
          <cell r="K9">
            <v>0.481775338810288</v>
          </cell>
          <cell r="L9">
            <v>708</v>
          </cell>
          <cell r="M9">
            <v>3237</v>
          </cell>
          <cell r="N9">
            <v>1.95701460052598</v>
          </cell>
          <cell r="O9">
            <v>808</v>
          </cell>
          <cell r="P9">
            <v>6569</v>
          </cell>
          <cell r="Q9">
            <v>1.9407694534883</v>
          </cell>
          <cell r="R9">
            <v>0.77890700492135</v>
          </cell>
          <cell r="S9">
            <v>1.26068234373164</v>
          </cell>
          <cell r="T9">
            <v>46.2018824785175</v>
          </cell>
          <cell r="U9">
            <v>1.91285559045538</v>
          </cell>
          <cell r="V9">
            <v>0.971698105335236</v>
          </cell>
          <cell r="W9">
            <v>1.52223415039386</v>
          </cell>
          <cell r="X9">
            <v>3.67087262985132</v>
          </cell>
          <cell r="Y9">
            <v>259</v>
          </cell>
        </row>
        <row r="10">
          <cell r="A10" t="str">
            <v>河北</v>
          </cell>
          <cell r="B10" t="str">
            <v>中部</v>
          </cell>
          <cell r="C10">
            <v>3691313</v>
          </cell>
          <cell r="D10">
            <v>4.13004462565025</v>
          </cell>
          <cell r="E10">
            <v>11120735</v>
          </cell>
          <cell r="F10">
            <v>6.36776345001632</v>
          </cell>
          <cell r="G10">
            <v>26257</v>
          </cell>
          <cell r="H10">
            <v>1.8438852699852</v>
          </cell>
          <cell r="I10">
            <v>723868</v>
          </cell>
          <cell r="J10">
            <v>5.59254942756695</v>
          </cell>
          <cell r="K10">
            <v>2.86972790544124</v>
          </cell>
          <cell r="L10">
            <v>5702</v>
          </cell>
          <cell r="M10">
            <v>5702</v>
          </cell>
          <cell r="N10">
            <v>3.44729603095432</v>
          </cell>
          <cell r="O10">
            <v>27460</v>
          </cell>
          <cell r="P10">
            <v>27460</v>
          </cell>
          <cell r="Q10">
            <v>8.11288311657616</v>
          </cell>
          <cell r="R10">
            <v>2.49865931293097</v>
          </cell>
          <cell r="S10">
            <v>5.36838721837221</v>
          </cell>
          <cell r="T10">
            <v>71.5657111784365</v>
          </cell>
          <cell r="U10">
            <v>2.96297170956702</v>
          </cell>
          <cell r="V10">
            <v>1.0474020242691</v>
          </cell>
          <cell r="W10">
            <v>1.56292083236724</v>
          </cell>
          <cell r="X10">
            <v>24.8604118162543</v>
          </cell>
          <cell r="Y10">
            <v>1756</v>
          </cell>
        </row>
        <row r="11">
          <cell r="A11" t="str">
            <v>山西</v>
          </cell>
          <cell r="B11" t="str">
            <v>中部</v>
          </cell>
          <cell r="C11">
            <v>1963626</v>
          </cell>
          <cell r="D11">
            <v>2.19701309753118</v>
          </cell>
          <cell r="E11">
            <v>4643399</v>
          </cell>
          <cell r="F11">
            <v>2.658823039668</v>
          </cell>
          <cell r="G11">
            <v>33392</v>
          </cell>
          <cell r="H11">
            <v>2.34493723332238</v>
          </cell>
          <cell r="I11">
            <v>519340</v>
          </cell>
          <cell r="J11">
            <v>4.01238156640799</v>
          </cell>
          <cell r="K11">
            <v>1.7458508687961</v>
          </cell>
          <cell r="L11">
            <v>1415</v>
          </cell>
          <cell r="M11">
            <v>3237</v>
          </cell>
          <cell r="N11">
            <v>1.95701460052598</v>
          </cell>
          <cell r="O11">
            <v>6423</v>
          </cell>
          <cell r="P11">
            <v>6569</v>
          </cell>
          <cell r="Q11">
            <v>1.9407694534883</v>
          </cell>
          <cell r="R11">
            <v>0.77890700492135</v>
          </cell>
          <cell r="S11">
            <v>2.52475787371745</v>
          </cell>
          <cell r="T11">
            <v>63.4409884125417</v>
          </cell>
          <cell r="U11">
            <v>2.62659101402137</v>
          </cell>
          <cell r="V11">
            <v>0.782101154327393</v>
          </cell>
          <cell r="W11">
            <v>1.42033624395234</v>
          </cell>
          <cell r="X11">
            <v>9.41896881193705</v>
          </cell>
          <cell r="Y11">
            <v>665</v>
          </cell>
        </row>
        <row r="12">
          <cell r="A12" t="str">
            <v>内蒙古</v>
          </cell>
          <cell r="B12" t="str">
            <v>西部</v>
          </cell>
          <cell r="C12">
            <v>1552927</v>
          </cell>
          <cell r="D12">
            <v>1.73750039901172</v>
          </cell>
          <cell r="E12">
            <v>3204306</v>
          </cell>
          <cell r="F12">
            <v>1.83479442945704</v>
          </cell>
          <cell r="G12">
            <v>72047</v>
          </cell>
          <cell r="H12">
            <v>5.05946612509515</v>
          </cell>
          <cell r="I12">
            <v>958038</v>
          </cell>
          <cell r="J12">
            <v>7.40172913913501</v>
          </cell>
          <cell r="K12">
            <v>2.4782102252394</v>
          </cell>
          <cell r="L12">
            <v>1260</v>
          </cell>
          <cell r="M12">
            <v>3237</v>
          </cell>
          <cell r="N12">
            <v>1.95701460052598</v>
          </cell>
          <cell r="O12">
            <v>1880</v>
          </cell>
          <cell r="P12">
            <v>6569</v>
          </cell>
          <cell r="Q12">
            <v>1.9407694534883</v>
          </cell>
          <cell r="R12">
            <v>0.77890700492135</v>
          </cell>
          <cell r="S12">
            <v>3.25711723016075</v>
          </cell>
          <cell r="T12">
            <v>66.8061580865852</v>
          </cell>
          <cell r="U12">
            <v>2.76591615140767</v>
          </cell>
          <cell r="V12">
            <v>1.10601723194122</v>
          </cell>
          <cell r="W12">
            <v>1.59442327434046</v>
          </cell>
          <cell r="X12">
            <v>14.3640208091376</v>
          </cell>
          <cell r="Y12">
            <v>1015</v>
          </cell>
        </row>
        <row r="13">
          <cell r="A13" t="str">
            <v>辽宁（不含大连）</v>
          </cell>
          <cell r="B13" t="str">
            <v>东部</v>
          </cell>
          <cell r="C13">
            <v>4947775</v>
          </cell>
          <cell r="D13">
            <v>5.53584362736963</v>
          </cell>
          <cell r="E13">
            <v>4165502</v>
          </cell>
          <cell r="F13">
            <v>2.38517790295065</v>
          </cell>
          <cell r="G13">
            <v>37355</v>
          </cell>
          <cell r="H13">
            <v>2.62323701337918</v>
          </cell>
          <cell r="I13">
            <v>286440</v>
          </cell>
          <cell r="J13">
            <v>2.21301377879983</v>
          </cell>
          <cell r="K13">
            <v>1.80676417960494</v>
          </cell>
          <cell r="L13">
            <v>3452</v>
          </cell>
          <cell r="M13">
            <v>3452</v>
          </cell>
          <cell r="N13">
            <v>2.08699857924488</v>
          </cell>
          <cell r="O13">
            <v>4607</v>
          </cell>
          <cell r="P13">
            <v>6569</v>
          </cell>
          <cell r="Q13">
            <v>1.9407694534883</v>
          </cell>
          <cell r="R13">
            <v>0.799704441516374</v>
          </cell>
          <cell r="S13">
            <v>2.60646862112132</v>
          </cell>
          <cell r="T13">
            <v>75.5049995617806</v>
          </cell>
          <cell r="U13">
            <v>3.12606657501973</v>
          </cell>
          <cell r="V13">
            <v>0.856115075109674</v>
          </cell>
          <cell r="W13">
            <v>1.46011464510886</v>
          </cell>
          <cell r="X13">
            <v>11.8970060032837</v>
          </cell>
          <cell r="Y13">
            <v>840</v>
          </cell>
        </row>
        <row r="14">
          <cell r="A14" t="str">
            <v>大连</v>
          </cell>
          <cell r="B14" t="str">
            <v>东部</v>
          </cell>
          <cell r="C14">
            <v>999618</v>
          </cell>
          <cell r="D14">
            <v>1.1184277650265</v>
          </cell>
          <cell r="E14">
            <v>841572</v>
          </cell>
          <cell r="F14">
            <v>0.481886442052358</v>
          </cell>
          <cell r="G14">
            <v>3319</v>
          </cell>
          <cell r="H14">
            <v>0.233075187991045</v>
          </cell>
          <cell r="I14">
            <v>8545</v>
          </cell>
          <cell r="J14">
            <v>0.0660180238089812</v>
          </cell>
          <cell r="K14">
            <v>0.260803158217146</v>
          </cell>
          <cell r="L14">
            <v>227</v>
          </cell>
          <cell r="M14">
            <v>3237</v>
          </cell>
          <cell r="N14">
            <v>1.95701460052598</v>
          </cell>
          <cell r="O14">
            <v>38</v>
          </cell>
          <cell r="P14">
            <v>6569</v>
          </cell>
          <cell r="Q14">
            <v>1.9407694534883</v>
          </cell>
          <cell r="R14">
            <v>0.77890700492135</v>
          </cell>
          <cell r="S14">
            <v>1.0397101631385</v>
          </cell>
          <cell r="T14">
            <v>53.0369151645196</v>
          </cell>
          <cell r="U14">
            <v>2.19584039070554</v>
          </cell>
          <cell r="V14">
            <v>1.0989010989011</v>
          </cell>
          <cell r="W14">
            <v>1.59059874522808</v>
          </cell>
          <cell r="X14">
            <v>3.63139669549709</v>
          </cell>
          <cell r="Y14">
            <v>257</v>
          </cell>
        </row>
        <row r="15">
          <cell r="A15" t="str">
            <v>吉林</v>
          </cell>
          <cell r="B15" t="str">
            <v>中部</v>
          </cell>
          <cell r="C15">
            <v>2186384</v>
          </cell>
          <cell r="D15">
            <v>2.44624703697782</v>
          </cell>
          <cell r="E15">
            <v>3364781</v>
          </cell>
          <cell r="F15">
            <v>1.92668285586424</v>
          </cell>
          <cell r="G15">
            <v>94471</v>
          </cell>
          <cell r="H15">
            <v>6.63418080286291</v>
          </cell>
          <cell r="I15">
            <v>293592</v>
          </cell>
          <cell r="J15">
            <v>2.26826958995043</v>
          </cell>
          <cell r="K15">
            <v>1.84474278102753</v>
          </cell>
          <cell r="L15">
            <v>1573</v>
          </cell>
          <cell r="M15">
            <v>3237</v>
          </cell>
          <cell r="N15">
            <v>1.95701460052598</v>
          </cell>
          <cell r="O15">
            <v>2412</v>
          </cell>
          <cell r="P15">
            <v>6569</v>
          </cell>
          <cell r="Q15">
            <v>1.9407694534883</v>
          </cell>
          <cell r="R15">
            <v>0.77890700492135</v>
          </cell>
          <cell r="S15">
            <v>2.62364978594888</v>
          </cell>
          <cell r="T15">
            <v>77.5873361029956</v>
          </cell>
          <cell r="U15">
            <v>3.21227970921236</v>
          </cell>
          <cell r="V15">
            <v>0.0679304897785187</v>
          </cell>
          <cell r="W15">
            <v>1.03650889244359</v>
          </cell>
          <cell r="X15">
            <v>8.73559015554045</v>
          </cell>
          <cell r="Y15">
            <v>616</v>
          </cell>
        </row>
        <row r="16">
          <cell r="A16" t="str">
            <v>黑龙江</v>
          </cell>
          <cell r="B16" t="str">
            <v>中部</v>
          </cell>
          <cell r="C16">
            <v>3163809</v>
          </cell>
          <cell r="D16">
            <v>3.53984404926753</v>
          </cell>
          <cell r="E16">
            <v>4231881</v>
          </cell>
          <cell r="F16">
            <v>2.42318670093465</v>
          </cell>
          <cell r="G16">
            <v>98416</v>
          </cell>
          <cell r="H16">
            <v>6.91121654152657</v>
          </cell>
          <cell r="I16">
            <v>554358</v>
          </cell>
          <cell r="J16">
            <v>4.28292798627258</v>
          </cell>
          <cell r="K16">
            <v>2.46122791459259</v>
          </cell>
          <cell r="L16">
            <v>2981</v>
          </cell>
          <cell r="M16">
            <v>3237</v>
          </cell>
          <cell r="N16">
            <v>1.95701460052598</v>
          </cell>
          <cell r="O16">
            <v>1574</v>
          </cell>
          <cell r="P16">
            <v>6569</v>
          </cell>
          <cell r="Q16">
            <v>1.9407694534883</v>
          </cell>
          <cell r="R16">
            <v>0.77890700492135</v>
          </cell>
          <cell r="S16">
            <v>3.24013491951394</v>
          </cell>
          <cell r="T16">
            <v>80.8216341961626</v>
          </cell>
          <cell r="U16">
            <v>3.34618648653015</v>
          </cell>
          <cell r="V16">
            <v>0.771392107009888</v>
          </cell>
          <cell r="W16">
            <v>1.41458072153579</v>
          </cell>
          <cell r="X16">
            <v>15.3370195331036</v>
          </cell>
          <cell r="Y16">
            <v>1083</v>
          </cell>
        </row>
        <row r="17">
          <cell r="A17" t="str">
            <v>上海</v>
          </cell>
          <cell r="B17" t="str">
            <v>东部</v>
          </cell>
          <cell r="C17">
            <v>4684475</v>
          </cell>
          <cell r="D17">
            <v>5.24124906171407</v>
          </cell>
          <cell r="E17">
            <v>1130987</v>
          </cell>
          <cell r="F17">
            <v>0.647606267125654</v>
          </cell>
          <cell r="G17">
            <v>12578</v>
          </cell>
          <cell r="H17">
            <v>0.883284035719001</v>
          </cell>
          <cell r="I17">
            <v>15305</v>
          </cell>
          <cell r="J17">
            <v>0.118245272603447</v>
          </cell>
          <cell r="K17">
            <v>0.872797248843207</v>
          </cell>
          <cell r="L17">
            <v>9289</v>
          </cell>
          <cell r="M17">
            <v>9289</v>
          </cell>
          <cell r="N17">
            <v>5.61591245730177</v>
          </cell>
          <cell r="O17">
            <v>4334</v>
          </cell>
          <cell r="P17">
            <v>6569</v>
          </cell>
          <cell r="Q17">
            <v>1.9407694534883</v>
          </cell>
          <cell r="R17">
            <v>1.36433066200548</v>
          </cell>
          <cell r="S17">
            <v>2.23712791084868</v>
          </cell>
          <cell r="T17">
            <v>27.3161661811042</v>
          </cell>
          <cell r="U17">
            <v>1.13094701744304</v>
          </cell>
          <cell r="V17">
            <v>0.814814805984497</v>
          </cell>
          <cell r="W17">
            <v>1.43791802782701</v>
          </cell>
          <cell r="X17">
            <v>3.63803777744478</v>
          </cell>
          <cell r="Y17">
            <v>257</v>
          </cell>
        </row>
        <row r="18">
          <cell r="A18" t="str">
            <v>江苏</v>
          </cell>
          <cell r="B18" t="str">
            <v>东部</v>
          </cell>
          <cell r="C18">
            <v>6959821</v>
          </cell>
          <cell r="D18">
            <v>7.78703169212086</v>
          </cell>
          <cell r="E18">
            <v>11545524</v>
          </cell>
          <cell r="F18">
            <v>6.61099879985327</v>
          </cell>
          <cell r="G18">
            <v>22533</v>
          </cell>
          <cell r="H18">
            <v>1.58236915064845</v>
          </cell>
          <cell r="I18">
            <v>226035</v>
          </cell>
          <cell r="J18">
            <v>1.74632931675401</v>
          </cell>
          <cell r="K18">
            <v>2.62864716212163</v>
          </cell>
          <cell r="L18">
            <v>7997</v>
          </cell>
          <cell r="M18">
            <v>7997</v>
          </cell>
          <cell r="N18">
            <v>4.83479943169795</v>
          </cell>
          <cell r="O18">
            <v>9859</v>
          </cell>
          <cell r="P18">
            <v>9859</v>
          </cell>
          <cell r="Q18">
            <v>2.91277912040511</v>
          </cell>
          <cell r="R18">
            <v>1.4726348979689</v>
          </cell>
          <cell r="S18">
            <v>4.10128206009053</v>
          </cell>
          <cell r="T18">
            <v>54.1213377833374</v>
          </cell>
          <cell r="U18">
            <v>2.24073777924347</v>
          </cell>
          <cell r="V18">
            <v>1.23343849182129</v>
          </cell>
          <cell r="W18">
            <v>1.66290517528296</v>
          </cell>
          <cell r="X18">
            <v>15.2819283714494</v>
          </cell>
          <cell r="Y18">
            <v>1080</v>
          </cell>
        </row>
        <row r="19">
          <cell r="A19" t="str">
            <v>浙江（不含宁波）</v>
          </cell>
          <cell r="B19" t="str">
            <v>东部</v>
          </cell>
          <cell r="C19">
            <v>4066759</v>
          </cell>
          <cell r="D19">
            <v>4.55011432294275</v>
          </cell>
          <cell r="E19">
            <v>6303359</v>
          </cell>
          <cell r="F19">
            <v>3.60932070160213</v>
          </cell>
          <cell r="G19">
            <v>9389</v>
          </cell>
          <cell r="H19">
            <v>0.659338035567316</v>
          </cell>
          <cell r="I19">
            <v>186907</v>
          </cell>
          <cell r="J19">
            <v>1.44402934769634</v>
          </cell>
          <cell r="K19">
            <v>1.53473729189493</v>
          </cell>
          <cell r="L19">
            <v>7549</v>
          </cell>
          <cell r="M19">
            <v>7549</v>
          </cell>
          <cell r="N19">
            <v>4.56394909464647</v>
          </cell>
          <cell r="O19">
            <v>17603</v>
          </cell>
          <cell r="P19">
            <v>17603</v>
          </cell>
          <cell r="Q19">
            <v>5.20069488350656</v>
          </cell>
          <cell r="R19">
            <v>1.97839862718501</v>
          </cell>
          <cell r="S19">
            <v>3.51313591907994</v>
          </cell>
          <cell r="T19">
            <v>51.1737636391478</v>
          </cell>
          <cell r="U19">
            <v>2.11870197945509</v>
          </cell>
          <cell r="V19">
            <v>0.818671464920044</v>
          </cell>
          <cell r="W19">
            <v>1.43999076934159</v>
          </cell>
          <cell r="X19">
            <v>10.718266050774</v>
          </cell>
          <cell r="Y19">
            <v>757</v>
          </cell>
        </row>
        <row r="20">
          <cell r="A20" t="str">
            <v>宁波</v>
          </cell>
          <cell r="B20" t="str">
            <v>东部</v>
          </cell>
          <cell r="C20">
            <v>667680</v>
          </cell>
          <cell r="D20">
            <v>0.747037218370308</v>
          </cell>
          <cell r="E20">
            <v>1034886</v>
          </cell>
          <cell r="F20">
            <v>0.592578570187455</v>
          </cell>
          <cell r="G20">
            <v>1859</v>
          </cell>
          <cell r="H20">
            <v>0.130547386102848</v>
          </cell>
          <cell r="I20">
            <v>23181</v>
          </cell>
          <cell r="J20">
            <v>0.179094653003627</v>
          </cell>
          <cell r="K20">
            <v>0.244211332711173</v>
          </cell>
          <cell r="L20">
            <v>2492</v>
          </cell>
          <cell r="M20">
            <v>3237</v>
          </cell>
          <cell r="N20">
            <v>1.95701460052598</v>
          </cell>
          <cell r="O20">
            <v>1089</v>
          </cell>
          <cell r="P20">
            <v>6569</v>
          </cell>
          <cell r="Q20">
            <v>1.9407694534883</v>
          </cell>
          <cell r="R20">
            <v>0.77890700492135</v>
          </cell>
          <cell r="S20">
            <v>1.02311833763252</v>
          </cell>
          <cell r="T20">
            <v>44.631123808472</v>
          </cell>
          <cell r="U20">
            <v>1.84782286143942</v>
          </cell>
          <cell r="V20">
            <v>0.818671464920044</v>
          </cell>
          <cell r="W20">
            <v>1.43999076934159</v>
          </cell>
          <cell r="X20">
            <v>2.72236224315642</v>
          </cell>
          <cell r="Y20">
            <v>192</v>
          </cell>
        </row>
        <row r="21">
          <cell r="A21" t="str">
            <v>安徽</v>
          </cell>
          <cell r="B21" t="str">
            <v>中部</v>
          </cell>
          <cell r="C21">
            <v>2397479</v>
          </cell>
          <cell r="D21">
            <v>2.68243176860357</v>
          </cell>
          <cell r="E21">
            <v>9071757</v>
          </cell>
          <cell r="F21">
            <v>5.19451301123799</v>
          </cell>
          <cell r="G21">
            <v>86155</v>
          </cell>
          <cell r="H21">
            <v>6.05019367923124</v>
          </cell>
          <cell r="I21">
            <v>656797</v>
          </cell>
          <cell r="J21">
            <v>5.07436395361819</v>
          </cell>
          <cell r="K21">
            <v>2.89631290741429</v>
          </cell>
          <cell r="L21">
            <v>3246</v>
          </cell>
          <cell r="M21">
            <v>3246</v>
          </cell>
          <cell r="N21">
            <v>1.96245579033282</v>
          </cell>
          <cell r="O21">
            <v>5238</v>
          </cell>
          <cell r="P21">
            <v>6569</v>
          </cell>
          <cell r="Q21">
            <v>1.9407694534883</v>
          </cell>
          <cell r="R21">
            <v>0.779777595290444</v>
          </cell>
          <cell r="S21">
            <v>3.67609050270473</v>
          </cell>
          <cell r="T21">
            <v>72.5267877178477</v>
          </cell>
          <cell r="U21">
            <v>3.00276230970378</v>
          </cell>
          <cell r="V21">
            <v>1.01007556915283</v>
          </cell>
          <cell r="W21">
            <v>1.54285992099175</v>
          </cell>
          <cell r="X21">
            <v>17.0307450794738</v>
          </cell>
          <cell r="Y21">
            <v>1203</v>
          </cell>
        </row>
        <row r="22">
          <cell r="A22" t="str">
            <v>福建（不含厦门）</v>
          </cell>
          <cell r="B22" t="str">
            <v>东部</v>
          </cell>
          <cell r="C22">
            <v>1921102</v>
          </cell>
          <cell r="D22">
            <v>2.14943490037988</v>
          </cell>
          <cell r="E22">
            <v>4223188</v>
          </cell>
          <cell r="F22">
            <v>2.41820906522343</v>
          </cell>
          <cell r="G22">
            <v>15202</v>
          </cell>
          <cell r="H22">
            <v>1.06755318103039</v>
          </cell>
          <cell r="I22">
            <v>142521</v>
          </cell>
          <cell r="J22">
            <v>1.10110646825978</v>
          </cell>
          <cell r="K22">
            <v>1.01951536579621</v>
          </cell>
          <cell r="L22">
            <v>3974</v>
          </cell>
          <cell r="M22">
            <v>3974</v>
          </cell>
          <cell r="N22">
            <v>2.40258758804147</v>
          </cell>
          <cell r="O22">
            <v>13900</v>
          </cell>
          <cell r="P22">
            <v>13900</v>
          </cell>
          <cell r="Q22">
            <v>4.10666698180658</v>
          </cell>
          <cell r="R22">
            <v>1.37001408972021</v>
          </cell>
          <cell r="S22">
            <v>2.38952945551642</v>
          </cell>
          <cell r="T22">
            <v>66.1836425340638</v>
          </cell>
          <cell r="U22">
            <v>2.74014269173663</v>
          </cell>
          <cell r="V22">
            <v>0.997772812843323</v>
          </cell>
          <cell r="W22">
            <v>1.53624786787204</v>
          </cell>
          <cell r="X22">
            <v>10.0588159240935</v>
          </cell>
          <cell r="Y22">
            <v>711</v>
          </cell>
        </row>
        <row r="23">
          <cell r="A23" t="str">
            <v>厦门</v>
          </cell>
          <cell r="B23" t="str">
            <v>东部</v>
          </cell>
          <cell r="C23">
            <v>154325</v>
          </cell>
          <cell r="D23">
            <v>0.172667323755389</v>
          </cell>
          <cell r="E23">
            <v>339254</v>
          </cell>
          <cell r="F23">
            <v>0.194257773561895</v>
          </cell>
          <cell r="G23">
            <v>1271</v>
          </cell>
          <cell r="H23">
            <v>0.0892553672602043</v>
          </cell>
          <cell r="I23">
            <v>675</v>
          </cell>
          <cell r="J23">
            <v>0.00521499895506873</v>
          </cell>
          <cell r="K23">
            <v>0.0673358219749245</v>
          </cell>
          <cell r="L23">
            <v>480</v>
          </cell>
          <cell r="M23">
            <v>3237</v>
          </cell>
          <cell r="N23">
            <v>1.95701460052598</v>
          </cell>
          <cell r="O23">
            <v>174</v>
          </cell>
          <cell r="P23">
            <v>6569</v>
          </cell>
          <cell r="Q23">
            <v>1.9407694534883</v>
          </cell>
          <cell r="R23">
            <v>0.77890700492135</v>
          </cell>
          <cell r="S23">
            <v>0.846242826896274</v>
          </cell>
          <cell r="T23">
            <v>41.2471685064821</v>
          </cell>
          <cell r="U23">
            <v>1.7077199593494</v>
          </cell>
          <cell r="V23">
            <v>0.997772812843323</v>
          </cell>
          <cell r="W23">
            <v>1.53624786787204</v>
          </cell>
          <cell r="X23">
            <v>2.22010210170042</v>
          </cell>
          <cell r="Y23">
            <v>157</v>
          </cell>
        </row>
        <row r="24">
          <cell r="A24" t="str">
            <v>江西</v>
          </cell>
          <cell r="B24" t="str">
            <v>中部</v>
          </cell>
          <cell r="C24">
            <v>1862461</v>
          </cell>
          <cell r="D24">
            <v>2.08382411449075</v>
          </cell>
          <cell r="E24">
            <v>5762320</v>
          </cell>
          <cell r="F24">
            <v>3.29952028200456</v>
          </cell>
          <cell r="G24">
            <v>37930</v>
          </cell>
          <cell r="H24">
            <v>2.66361611343788</v>
          </cell>
          <cell r="I24">
            <v>435489</v>
          </cell>
          <cell r="J24">
            <v>3.36455508139841</v>
          </cell>
          <cell r="K24">
            <v>1.76922639276397</v>
          </cell>
          <cell r="L24">
            <v>6064</v>
          </cell>
          <cell r="M24">
            <v>6064</v>
          </cell>
          <cell r="N24">
            <v>3.66615277651824</v>
          </cell>
          <cell r="O24">
            <v>16195</v>
          </cell>
          <cell r="P24">
            <v>16195</v>
          </cell>
          <cell r="Q24">
            <v>4.7847101993063</v>
          </cell>
          <cell r="R24">
            <v>1.73491489207643</v>
          </cell>
          <cell r="S24">
            <v>3.5041412848404</v>
          </cell>
          <cell r="T24">
            <v>74.2242840360871</v>
          </cell>
          <cell r="U24">
            <v>3.07304224523739</v>
          </cell>
          <cell r="V24">
            <v>1.00897431373596</v>
          </cell>
          <cell r="W24">
            <v>1.54226805693044</v>
          </cell>
          <cell r="X24">
            <v>16.6077195561938</v>
          </cell>
          <cell r="Y24">
            <v>1173</v>
          </cell>
        </row>
        <row r="25">
          <cell r="A25" t="str">
            <v>山东（不含青岛）</v>
          </cell>
          <cell r="B25" t="str">
            <v>东部</v>
          </cell>
          <cell r="C25">
            <v>5755185</v>
          </cell>
          <cell r="D25">
            <v>6.43921847832273</v>
          </cell>
          <cell r="E25">
            <v>13422972</v>
          </cell>
          <cell r="F25">
            <v>7.6860306888162</v>
          </cell>
          <cell r="G25">
            <v>15795</v>
          </cell>
          <cell r="H25">
            <v>1.10919632248224</v>
          </cell>
          <cell r="I25">
            <v>576103</v>
          </cell>
          <cell r="J25">
            <v>4.45092821186957</v>
          </cell>
          <cell r="K25">
            <v>3.09046237822004</v>
          </cell>
          <cell r="L25">
            <v>8652</v>
          </cell>
          <cell r="M25">
            <v>8652</v>
          </cell>
          <cell r="N25">
            <v>5.2307971343067</v>
          </cell>
          <cell r="O25">
            <v>22001</v>
          </cell>
          <cell r="P25">
            <v>22001</v>
          </cell>
          <cell r="Q25">
            <v>6.50005613429687</v>
          </cell>
          <cell r="R25">
            <v>2.39694101372032</v>
          </cell>
          <cell r="S25">
            <v>5.48740339194036</v>
          </cell>
          <cell r="T25">
            <v>64.419713684834</v>
          </cell>
          <cell r="U25">
            <v>2.66711230900312</v>
          </cell>
          <cell r="V25">
            <v>1.38872101191668</v>
          </cell>
          <cell r="W25">
            <v>1.74636096726997</v>
          </cell>
          <cell r="X25">
            <v>25.5589028390247</v>
          </cell>
          <cell r="Y25">
            <v>1806</v>
          </cell>
        </row>
        <row r="26">
          <cell r="A26" t="str">
            <v>青岛</v>
          </cell>
          <cell r="B26" t="str">
            <v>东部</v>
          </cell>
          <cell r="C26">
            <v>612980</v>
          </cell>
          <cell r="D26">
            <v>0.685835840697088</v>
          </cell>
          <cell r="E26">
            <v>1429669</v>
          </cell>
          <cell r="F26">
            <v>0.818632401889028</v>
          </cell>
          <cell r="G26">
            <v>2838</v>
          </cell>
          <cell r="H26">
            <v>0.199297192985413</v>
          </cell>
          <cell r="I26">
            <v>27897</v>
          </cell>
          <cell r="J26">
            <v>0.215530112369707</v>
          </cell>
          <cell r="K26">
            <v>0.292365216608472</v>
          </cell>
          <cell r="L26">
            <v>1686</v>
          </cell>
          <cell r="M26">
            <v>3237</v>
          </cell>
          <cell r="N26">
            <v>1.95701460052598</v>
          </cell>
          <cell r="O26">
            <v>484</v>
          </cell>
          <cell r="P26">
            <v>6569</v>
          </cell>
          <cell r="Q26">
            <v>1.9407694534883</v>
          </cell>
          <cell r="R26">
            <v>0.77890700492135</v>
          </cell>
          <cell r="S26">
            <v>1.07127222152982</v>
          </cell>
          <cell r="T26">
            <v>48.1328908577148</v>
          </cell>
          <cell r="U26">
            <v>1.99280341888166</v>
          </cell>
          <cell r="V26">
            <v>1</v>
          </cell>
          <cell r="W26">
            <v>1.53744485815755</v>
          </cell>
          <cell r="X26">
            <v>3.28219101015481</v>
          </cell>
          <cell r="Y26">
            <v>232</v>
          </cell>
        </row>
        <row r="27">
          <cell r="A27" t="str">
            <v>河南</v>
          </cell>
          <cell r="B27" t="str">
            <v>中部</v>
          </cell>
          <cell r="C27">
            <v>3720474</v>
          </cell>
          <cell r="D27">
            <v>4.16267156119557</v>
          </cell>
          <cell r="E27">
            <v>14243574</v>
          </cell>
          <cell r="F27">
            <v>8.15590965118787</v>
          </cell>
          <cell r="G27">
            <v>104658</v>
          </cell>
          <cell r="H27">
            <v>7.34955800685953</v>
          </cell>
          <cell r="I27">
            <v>1248602</v>
          </cell>
          <cell r="J27">
            <v>9.64660463006922</v>
          </cell>
          <cell r="K27">
            <v>4.58592011879289</v>
          </cell>
          <cell r="L27">
            <v>9878</v>
          </cell>
          <cell r="M27">
            <v>9878</v>
          </cell>
          <cell r="N27">
            <v>5.97200810132705</v>
          </cell>
          <cell r="O27">
            <v>5064</v>
          </cell>
          <cell r="P27">
            <v>6569</v>
          </cell>
          <cell r="Q27">
            <v>1.9407694534883</v>
          </cell>
          <cell r="R27">
            <v>1.42130596504952</v>
          </cell>
          <cell r="S27">
            <v>6.00722608384241</v>
          </cell>
          <cell r="T27">
            <v>76.1952891104717</v>
          </cell>
          <cell r="U27">
            <v>3.15464602138451</v>
          </cell>
          <cell r="V27">
            <v>1.69351232051849</v>
          </cell>
          <cell r="W27">
            <v>1.91016948888913</v>
          </cell>
          <cell r="X27">
            <v>36.1989951903785</v>
          </cell>
          <cell r="Y27">
            <v>2557</v>
          </cell>
        </row>
        <row r="28">
          <cell r="A28" t="str">
            <v>湖北</v>
          </cell>
          <cell r="B28" t="str">
            <v>中部</v>
          </cell>
          <cell r="C28">
            <v>4106046</v>
          </cell>
          <cell r="D28">
            <v>4.5940707859162</v>
          </cell>
          <cell r="E28">
            <v>7688949</v>
          </cell>
          <cell r="F28">
            <v>4.40271334684619</v>
          </cell>
          <cell r="G28">
            <v>57289</v>
          </cell>
          <cell r="H28">
            <v>4.02309263176227</v>
          </cell>
          <cell r="I28">
            <v>472278</v>
          </cell>
          <cell r="J28">
            <v>3.64878411333622</v>
          </cell>
          <cell r="K28">
            <v>2.48332915295425</v>
          </cell>
          <cell r="L28">
            <v>6013</v>
          </cell>
          <cell r="M28">
            <v>6013</v>
          </cell>
          <cell r="N28">
            <v>3.63531936761283</v>
          </cell>
          <cell r="O28">
            <v>17113</v>
          </cell>
          <cell r="P28">
            <v>17113</v>
          </cell>
          <cell r="Q28">
            <v>5.05592748630619</v>
          </cell>
          <cell r="R28">
            <v>1.79507369553154</v>
          </cell>
          <cell r="S28">
            <v>4.27840284848579</v>
          </cell>
          <cell r="T28">
            <v>72.6017708515772</v>
          </cell>
          <cell r="U28">
            <v>3.00586676993029</v>
          </cell>
          <cell r="V28">
            <v>1.02931225299835</v>
          </cell>
          <cell r="W28">
            <v>1.55319857781253</v>
          </cell>
          <cell r="X28">
            <v>19.9746135723615</v>
          </cell>
          <cell r="Y28">
            <v>1411</v>
          </cell>
        </row>
        <row r="29">
          <cell r="A29" t="str">
            <v>湖南</v>
          </cell>
          <cell r="B29" t="str">
            <v>中部</v>
          </cell>
          <cell r="C29">
            <v>2840418</v>
          </cell>
          <cell r="D29">
            <v>3.17801635772968</v>
          </cell>
          <cell r="E29">
            <v>10370863</v>
          </cell>
          <cell r="F29">
            <v>5.93838468019664</v>
          </cell>
          <cell r="G29">
            <v>60123</v>
          </cell>
          <cell r="H29">
            <v>4.22210892666032</v>
          </cell>
          <cell r="I29">
            <v>486011</v>
          </cell>
          <cell r="J29">
            <v>3.75488423281764</v>
          </cell>
          <cell r="K29">
            <v>2.63280343846937</v>
          </cell>
          <cell r="L29">
            <v>6461</v>
          </cell>
          <cell r="M29">
            <v>6461</v>
          </cell>
          <cell r="N29">
            <v>3.90616970466431</v>
          </cell>
          <cell r="O29">
            <v>22876</v>
          </cell>
          <cell r="P29">
            <v>22876</v>
          </cell>
          <cell r="Q29">
            <v>6.75856934358326</v>
          </cell>
          <cell r="R29">
            <v>2.24704379520627</v>
          </cell>
          <cell r="S29">
            <v>4.87984723367564</v>
          </cell>
          <cell r="T29">
            <v>78.9674430550182</v>
          </cell>
          <cell r="U29">
            <v>3.26941905412607</v>
          </cell>
          <cell r="V29">
            <v>1.07070708274841</v>
          </cell>
          <cell r="W29">
            <v>1.57544601621601</v>
          </cell>
          <cell r="X29">
            <v>25.1350840661702</v>
          </cell>
          <cell r="Y29">
            <v>1776</v>
          </cell>
        </row>
        <row r="30">
          <cell r="A30" t="str">
            <v>广东（不含深圳）</v>
          </cell>
          <cell r="B30" t="str">
            <v>东部</v>
          </cell>
          <cell r="C30">
            <v>6869044</v>
          </cell>
          <cell r="D30">
            <v>7.68546537656251</v>
          </cell>
          <cell r="E30">
            <v>7764195</v>
          </cell>
          <cell r="F30">
            <v>4.44579941342002</v>
          </cell>
          <cell r="G30">
            <v>26756</v>
          </cell>
          <cell r="H30">
            <v>1.87892730638397</v>
          </cell>
          <cell r="I30">
            <v>243941</v>
          </cell>
          <cell r="J30">
            <v>1.88466971866433</v>
          </cell>
          <cell r="K30">
            <v>2.28721156572876</v>
          </cell>
          <cell r="L30">
            <v>6765</v>
          </cell>
          <cell r="M30">
            <v>6765</v>
          </cell>
          <cell r="N30">
            <v>4.08996100480638</v>
          </cell>
          <cell r="O30">
            <v>13856</v>
          </cell>
          <cell r="P30">
            <v>13856</v>
          </cell>
          <cell r="Q30">
            <v>4.09366746042532</v>
          </cell>
          <cell r="R30">
            <v>1.6368739512711</v>
          </cell>
          <cell r="S30">
            <v>3.92408551699986</v>
          </cell>
          <cell r="T30">
            <v>58.4455303642571</v>
          </cell>
          <cell r="U30">
            <v>2.41976849203886</v>
          </cell>
          <cell r="V30">
            <v>0.803051292896271</v>
          </cell>
          <cell r="W30">
            <v>1.43159578820388</v>
          </cell>
          <cell r="X30">
            <v>13.5935438595585</v>
          </cell>
          <cell r="Y30">
            <v>960</v>
          </cell>
        </row>
        <row r="31">
          <cell r="A31" t="str">
            <v>深圳</v>
          </cell>
          <cell r="B31" t="str">
            <v>东部</v>
          </cell>
          <cell r="C31">
            <v>437412</v>
          </cell>
          <cell r="D31">
            <v>0.489400676614236</v>
          </cell>
          <cell r="E31">
            <v>494415</v>
          </cell>
          <cell r="F31">
            <v>0.283103388952243</v>
          </cell>
          <cell r="G31">
            <v>201</v>
          </cell>
          <cell r="H31">
            <v>0.0141151288900874</v>
          </cell>
          <cell r="I31">
            <v>0</v>
          </cell>
          <cell r="J31">
            <v>0</v>
          </cell>
          <cell r="K31">
            <v>0.111380506671923</v>
          </cell>
          <cell r="L31">
            <v>793</v>
          </cell>
          <cell r="M31">
            <v>3237</v>
          </cell>
          <cell r="N31">
            <v>1.95701460052598</v>
          </cell>
          <cell r="O31">
            <v>0</v>
          </cell>
          <cell r="P31">
            <v>0</v>
          </cell>
          <cell r="Q31">
            <v>0</v>
          </cell>
          <cell r="R31">
            <v>0.313122336084157</v>
          </cell>
          <cell r="S31">
            <v>0.42450284275608</v>
          </cell>
          <cell r="T31">
            <v>31.454243176958</v>
          </cell>
          <cell r="U31">
            <v>1.30227215162852</v>
          </cell>
          <cell r="V31">
            <v>0.803051292896271</v>
          </cell>
          <cell r="W31">
            <v>1.43159578820388</v>
          </cell>
          <cell r="X31">
            <v>0.791412250294965</v>
          </cell>
          <cell r="Y31">
            <v>56</v>
          </cell>
        </row>
        <row r="32">
          <cell r="A32" t="str">
            <v>广西</v>
          </cell>
          <cell r="B32" t="str">
            <v>西部</v>
          </cell>
          <cell r="C32">
            <v>1842133</v>
          </cell>
          <cell r="D32">
            <v>2.06108002664173</v>
          </cell>
          <cell r="E32">
            <v>6521646</v>
          </cell>
          <cell r="F32">
            <v>3.73431243822869</v>
          </cell>
          <cell r="G32">
            <v>69955</v>
          </cell>
          <cell r="H32">
            <v>4.9125564254033</v>
          </cell>
          <cell r="I32">
            <v>503133</v>
          </cell>
          <cell r="J32">
            <v>3.8871675100157</v>
          </cell>
          <cell r="K32">
            <v>2.20870276492939</v>
          </cell>
          <cell r="L32">
            <v>1069</v>
          </cell>
          <cell r="M32">
            <v>3237</v>
          </cell>
          <cell r="N32">
            <v>1.95701460052598</v>
          </cell>
          <cell r="O32">
            <v>11124</v>
          </cell>
          <cell r="P32">
            <v>11124</v>
          </cell>
          <cell r="Q32">
            <v>3.28651536011629</v>
          </cell>
          <cell r="R32">
            <v>1.10188602251207</v>
          </cell>
          <cell r="S32">
            <v>3.31058878744146</v>
          </cell>
          <cell r="T32">
            <v>82.3053423814381</v>
          </cell>
          <cell r="U32">
            <v>3.40761514148005</v>
          </cell>
          <cell r="V32">
            <v>1.01011383533478</v>
          </cell>
          <cell r="W32">
            <v>1.54288048695448</v>
          </cell>
          <cell r="X32">
            <v>17.4055626034987</v>
          </cell>
          <cell r="Y32">
            <v>1230</v>
          </cell>
        </row>
        <row r="33">
          <cell r="A33" t="str">
            <v>海南</v>
          </cell>
          <cell r="B33" t="str">
            <v>中部</v>
          </cell>
          <cell r="C33">
            <v>432588</v>
          </cell>
          <cell r="D33">
            <v>0.484003319285249</v>
          </cell>
          <cell r="E33">
            <v>1044011</v>
          </cell>
          <cell r="F33">
            <v>0.597803570286945</v>
          </cell>
          <cell r="G33">
            <v>2805</v>
          </cell>
          <cell r="H33">
            <v>0.196979783764652</v>
          </cell>
          <cell r="I33">
            <v>27909</v>
          </cell>
          <cell r="J33">
            <v>0.215622823462242</v>
          </cell>
          <cell r="K33">
            <v>0.228134723240842</v>
          </cell>
          <cell r="L33">
            <v>217</v>
          </cell>
          <cell r="M33">
            <v>3237</v>
          </cell>
          <cell r="N33">
            <v>1.95701460052598</v>
          </cell>
          <cell r="O33">
            <v>219</v>
          </cell>
          <cell r="P33">
            <v>6569</v>
          </cell>
          <cell r="Q33">
            <v>1.9407694534883</v>
          </cell>
          <cell r="R33">
            <v>0.77890700492135</v>
          </cell>
          <cell r="S33">
            <v>1.00704172816219</v>
          </cell>
          <cell r="T33">
            <v>74.0940354324946</v>
          </cell>
          <cell r="U33">
            <v>3.06764967774521</v>
          </cell>
          <cell r="V33">
            <v>0.264822125434875</v>
          </cell>
          <cell r="W33">
            <v>1.14232728964133</v>
          </cell>
          <cell r="X33">
            <v>3.52893598786864</v>
          </cell>
          <cell r="Y33">
            <v>249</v>
          </cell>
        </row>
        <row r="34">
          <cell r="A34" t="str">
            <v>重庆</v>
          </cell>
          <cell r="B34" t="str">
            <v>西部</v>
          </cell>
          <cell r="C34">
            <v>2697393</v>
          </cell>
          <cell r="D34">
            <v>3.01799209736931</v>
          </cell>
          <cell r="E34">
            <v>4313047</v>
          </cell>
          <cell r="F34">
            <v>2.4696625757922</v>
          </cell>
          <cell r="G34">
            <v>29268</v>
          </cell>
          <cell r="H34">
            <v>2.05533130524914</v>
          </cell>
          <cell r="I34">
            <v>103633</v>
          </cell>
          <cell r="J34">
            <v>0.800660721052796</v>
          </cell>
          <cell r="K34">
            <v>1.19745700174631</v>
          </cell>
          <cell r="L34">
            <v>3015</v>
          </cell>
          <cell r="M34">
            <v>3237</v>
          </cell>
          <cell r="N34">
            <v>1.95701460052598</v>
          </cell>
          <cell r="O34">
            <v>2808</v>
          </cell>
          <cell r="P34">
            <v>6569</v>
          </cell>
          <cell r="Q34">
            <v>1.9407694534883</v>
          </cell>
          <cell r="R34">
            <v>0.77890700492135</v>
          </cell>
          <cell r="S34">
            <v>1.97636400666766</v>
          </cell>
          <cell r="T34">
            <v>65.3153278635846</v>
          </cell>
          <cell r="U34">
            <v>2.70419262904227</v>
          </cell>
          <cell r="V34">
            <v>1.00503778457642</v>
          </cell>
          <cell r="W34">
            <v>1.54015238957466</v>
          </cell>
          <cell r="X34">
            <v>8.23129666922262</v>
          </cell>
          <cell r="Y34">
            <v>581</v>
          </cell>
        </row>
        <row r="35">
          <cell r="A35" t="str">
            <v>四川</v>
          </cell>
          <cell r="B35" t="str">
            <v>西部</v>
          </cell>
          <cell r="C35">
            <v>5041363</v>
          </cell>
          <cell r="D35">
            <v>5.64055504480439</v>
          </cell>
          <cell r="E35">
            <v>13122441</v>
          </cell>
          <cell r="F35">
            <v>7.51394581156691</v>
          </cell>
          <cell r="G35">
            <v>106447</v>
          </cell>
          <cell r="H35">
            <v>7.47518967643349</v>
          </cell>
          <cell r="I35">
            <v>1586563</v>
          </cell>
          <cell r="J35">
            <v>12.2576657587418</v>
          </cell>
          <cell r="K35">
            <v>5.13277944920411</v>
          </cell>
          <cell r="L35">
            <v>5912</v>
          </cell>
          <cell r="M35">
            <v>5912</v>
          </cell>
          <cell r="N35">
            <v>3.57425712644721</v>
          </cell>
          <cell r="O35">
            <v>4992</v>
          </cell>
          <cell r="P35">
            <v>6569</v>
          </cell>
          <cell r="Q35">
            <v>1.9407694534883</v>
          </cell>
          <cell r="R35">
            <v>1.03766580906875</v>
          </cell>
          <cell r="S35">
            <v>6.17044525827286</v>
          </cell>
          <cell r="T35">
            <v>72.8886481648039</v>
          </cell>
          <cell r="U35">
            <v>3.01774409706378</v>
          </cell>
          <cell r="V35">
            <v>1.01453709602356</v>
          </cell>
          <cell r="W35">
            <v>1.54525774566796</v>
          </cell>
          <cell r="X35">
            <v>28.7739736824748</v>
          </cell>
          <cell r="Y35">
            <v>2033</v>
          </cell>
        </row>
        <row r="36">
          <cell r="A36" t="str">
            <v>贵州</v>
          </cell>
          <cell r="B36" t="str">
            <v>西部</v>
          </cell>
          <cell r="C36">
            <v>1185839</v>
          </cell>
          <cell r="D36">
            <v>1.32678209321086</v>
          </cell>
          <cell r="E36">
            <v>4745518</v>
          </cell>
          <cell r="F36">
            <v>2.71729665995948</v>
          </cell>
          <cell r="G36">
            <v>118732</v>
          </cell>
          <cell r="H36">
            <v>8.33789792725301</v>
          </cell>
          <cell r="I36">
            <v>472862</v>
          </cell>
          <cell r="J36">
            <v>3.6532960531729</v>
          </cell>
          <cell r="K36">
            <v>2.30646829081949</v>
          </cell>
          <cell r="L36">
            <v>2247</v>
          </cell>
          <cell r="M36">
            <v>3237</v>
          </cell>
          <cell r="N36">
            <v>1.95701460052598</v>
          </cell>
          <cell r="O36">
            <v>6281</v>
          </cell>
          <cell r="P36">
            <v>6569</v>
          </cell>
          <cell r="Q36">
            <v>1.9407694534883</v>
          </cell>
          <cell r="R36">
            <v>0.77890700492135</v>
          </cell>
          <cell r="S36">
            <v>3.08537529574084</v>
          </cell>
          <cell r="T36">
            <v>76.5021858706692</v>
          </cell>
          <cell r="U36">
            <v>3.16735219593723</v>
          </cell>
          <cell r="V36">
            <v>0.142480209469795</v>
          </cell>
          <cell r="W36">
            <v>1.07657525596875</v>
          </cell>
          <cell r="X36">
            <v>10.5207996266651</v>
          </cell>
          <cell r="Y36">
            <v>743</v>
          </cell>
        </row>
        <row r="37">
          <cell r="A37" t="str">
            <v>云南</v>
          </cell>
          <cell r="B37" t="str">
            <v>西部</v>
          </cell>
          <cell r="C37">
            <v>1588421</v>
          </cell>
          <cell r="D37">
            <v>1.77721304433409</v>
          </cell>
          <cell r="E37">
            <v>5449609</v>
          </cell>
          <cell r="F37">
            <v>3.12046110325262</v>
          </cell>
          <cell r="G37">
            <v>105373</v>
          </cell>
          <cell r="H37">
            <v>7.39976853997601</v>
          </cell>
          <cell r="I37">
            <v>805442</v>
          </cell>
          <cell r="J37">
            <v>6.2227839827681</v>
          </cell>
          <cell r="K37">
            <v>2.78302190560094</v>
          </cell>
          <cell r="L37">
            <v>1236</v>
          </cell>
          <cell r="M37">
            <v>3237</v>
          </cell>
          <cell r="N37">
            <v>1.95701460052598</v>
          </cell>
          <cell r="O37">
            <v>3716</v>
          </cell>
          <cell r="P37">
            <v>6569</v>
          </cell>
          <cell r="Q37">
            <v>1.9407694534883</v>
          </cell>
          <cell r="R37">
            <v>0.77890700492135</v>
          </cell>
          <cell r="S37">
            <v>3.56192891052229</v>
          </cell>
          <cell r="T37">
            <v>77.6431973321901</v>
          </cell>
          <cell r="U37">
            <v>3.21459248217359</v>
          </cell>
          <cell r="V37">
            <v>0.579078435897827</v>
          </cell>
          <cell r="W37">
            <v>1.31122272784321</v>
          </cell>
          <cell r="X37">
            <v>15.0136967832092</v>
          </cell>
          <cell r="Y37">
            <v>1061</v>
          </cell>
        </row>
        <row r="38">
          <cell r="A38" t="str">
            <v>西藏</v>
          </cell>
          <cell r="B38" t="str">
            <v>西部</v>
          </cell>
          <cell r="C38">
            <v>64875</v>
          </cell>
          <cell r="D38">
            <v>0.0725857290045737</v>
          </cell>
          <cell r="E38">
            <v>246109</v>
          </cell>
          <cell r="F38">
            <v>0.140922690354555</v>
          </cell>
          <cell r="G38">
            <v>3704</v>
          </cell>
          <cell r="H38">
            <v>0.260111628899919</v>
          </cell>
          <cell r="I38">
            <v>14621</v>
          </cell>
          <cell r="J38">
            <v>0.112960740328978</v>
          </cell>
          <cell r="K38">
            <v>0.085622700471575</v>
          </cell>
          <cell r="L38">
            <v>8</v>
          </cell>
          <cell r="M38">
            <v>3237</v>
          </cell>
          <cell r="N38">
            <v>1.95701460052598</v>
          </cell>
          <cell r="O38">
            <v>10</v>
          </cell>
          <cell r="P38">
            <v>6569</v>
          </cell>
          <cell r="Q38">
            <v>1.9407694534883</v>
          </cell>
          <cell r="R38">
            <v>0.77890700492135</v>
          </cell>
          <cell r="S38">
            <v>0.864529705392925</v>
          </cell>
          <cell r="T38">
            <v>80.3744725467837</v>
          </cell>
          <cell r="U38">
            <v>3.32767304909069</v>
          </cell>
          <cell r="V38">
            <v>0.195555552840233</v>
          </cell>
          <cell r="W38">
            <v>1.10510032635814</v>
          </cell>
          <cell r="X38">
            <v>3.17923240796639</v>
          </cell>
          <cell r="Y38">
            <v>225</v>
          </cell>
        </row>
        <row r="39">
          <cell r="A39" t="str">
            <v>陕西</v>
          </cell>
          <cell r="B39" t="str">
            <v>西部</v>
          </cell>
          <cell r="C39">
            <v>2312912</v>
          </cell>
          <cell r="D39">
            <v>2.58781354363663</v>
          </cell>
          <cell r="E39">
            <v>5278290</v>
          </cell>
          <cell r="F39">
            <v>3.0223633726176</v>
          </cell>
          <cell r="G39">
            <v>28913</v>
          </cell>
          <cell r="H39">
            <v>2.03040159999551</v>
          </cell>
          <cell r="I39">
            <v>419985</v>
          </cell>
          <cell r="J39">
            <v>3.24477234984376</v>
          </cell>
          <cell r="K39">
            <v>1.6822702472789</v>
          </cell>
          <cell r="L39">
            <v>2264</v>
          </cell>
          <cell r="M39">
            <v>3237</v>
          </cell>
          <cell r="N39">
            <v>1.95701460052598</v>
          </cell>
          <cell r="O39">
            <v>8452</v>
          </cell>
          <cell r="P39">
            <v>8452</v>
          </cell>
          <cell r="Q39">
            <v>2.4970898798726</v>
          </cell>
          <cell r="R39">
            <v>0.912423907253582</v>
          </cell>
          <cell r="S39">
            <v>2.59469415453248</v>
          </cell>
          <cell r="T39">
            <v>66.3959790359212</v>
          </cell>
          <cell r="U39">
            <v>2.74893387172426</v>
          </cell>
          <cell r="V39">
            <v>0.0722433477640152</v>
          </cell>
          <cell r="W39">
            <v>1.03882681579186</v>
          </cell>
          <cell r="X39">
            <v>7.40958045036853</v>
          </cell>
          <cell r="Y39">
            <v>523</v>
          </cell>
        </row>
        <row r="40">
          <cell r="A40" t="str">
            <v>甘肃</v>
          </cell>
          <cell r="B40" t="str">
            <v>西部</v>
          </cell>
          <cell r="C40">
            <v>1043364</v>
          </cell>
          <cell r="D40">
            <v>1.16737320319272</v>
          </cell>
          <cell r="E40">
            <v>3217627</v>
          </cell>
          <cell r="F40">
            <v>1.84242207069817</v>
          </cell>
          <cell r="G40">
            <v>39270</v>
          </cell>
          <cell r="H40">
            <v>2.75771697270513</v>
          </cell>
          <cell r="I40">
            <v>397707</v>
          </cell>
          <cell r="J40">
            <v>3.07265420655336</v>
          </cell>
          <cell r="K40">
            <v>1.35572455101302</v>
          </cell>
          <cell r="L40">
            <v>2563</v>
          </cell>
          <cell r="M40">
            <v>3237</v>
          </cell>
          <cell r="N40">
            <v>1.95701460052598</v>
          </cell>
          <cell r="O40">
            <v>6948</v>
          </cell>
          <cell r="P40">
            <v>6948</v>
          </cell>
          <cell r="Q40">
            <v>2.05274260356778</v>
          </cell>
          <cell r="R40">
            <v>0.805780560940424</v>
          </cell>
          <cell r="S40">
            <v>2.16150511195344</v>
          </cell>
          <cell r="T40">
            <v>90</v>
          </cell>
          <cell r="U40">
            <v>3.72619023090742</v>
          </cell>
          <cell r="V40">
            <v>0.94849020242691</v>
          </cell>
          <cell r="W40">
            <v>1.50976118230716</v>
          </cell>
          <cell r="X40">
            <v>12.1598871601463</v>
          </cell>
          <cell r="Y40">
            <v>859</v>
          </cell>
        </row>
        <row r="41">
          <cell r="A41" t="str">
            <v>青海</v>
          </cell>
          <cell r="B41" t="str">
            <v>西部</v>
          </cell>
          <cell r="C41">
            <v>280069</v>
          </cell>
          <cell r="D41">
            <v>0.313356647962728</v>
          </cell>
          <cell r="E41">
            <v>439333</v>
          </cell>
          <cell r="F41">
            <v>0.251563284242095</v>
          </cell>
          <cell r="G41">
            <v>15682</v>
          </cell>
          <cell r="H41">
            <v>1.10126095151418</v>
          </cell>
          <cell r="I41">
            <v>58313</v>
          </cell>
          <cell r="J41">
            <v>0.450521828247293</v>
          </cell>
          <cell r="K41">
            <v>0.296129432185319</v>
          </cell>
          <cell r="L41">
            <v>342</v>
          </cell>
          <cell r="M41">
            <v>3237</v>
          </cell>
          <cell r="N41">
            <v>1.95701460052598</v>
          </cell>
          <cell r="O41">
            <v>1176</v>
          </cell>
          <cell r="P41">
            <v>6569</v>
          </cell>
          <cell r="Q41">
            <v>1.9407694534883</v>
          </cell>
          <cell r="R41">
            <v>0.77890700492135</v>
          </cell>
          <cell r="S41">
            <v>1.07503643710667</v>
          </cell>
          <cell r="T41">
            <v>86.5604341240118</v>
          </cell>
          <cell r="U41">
            <v>3.58378493351109</v>
          </cell>
          <cell r="V41">
            <v>1.05151510238647</v>
          </cell>
          <cell r="W41">
            <v>1.56513138505262</v>
          </cell>
          <cell r="X41">
            <v>6.02998072663716</v>
          </cell>
          <cell r="Y41">
            <v>426</v>
          </cell>
        </row>
        <row r="42">
          <cell r="A42" t="str">
            <v>宁夏</v>
          </cell>
          <cell r="B42" t="str">
            <v>西部</v>
          </cell>
          <cell r="C42">
            <v>375049</v>
          </cell>
          <cell r="D42">
            <v>0.419625511790926</v>
          </cell>
          <cell r="E42">
            <v>599093</v>
          </cell>
          <cell r="F42">
            <v>0.343042299682586</v>
          </cell>
          <cell r="G42">
            <v>13517</v>
          </cell>
          <cell r="H42">
            <v>0.949224861727917</v>
          </cell>
          <cell r="I42">
            <v>153974</v>
          </cell>
          <cell r="J42">
            <v>1.18959148015963</v>
          </cell>
          <cell r="K42">
            <v>0.440136125193861</v>
          </cell>
          <cell r="L42">
            <v>660</v>
          </cell>
          <cell r="M42">
            <v>3237</v>
          </cell>
          <cell r="N42">
            <v>1.95701460052598</v>
          </cell>
          <cell r="O42">
            <v>940</v>
          </cell>
          <cell r="P42">
            <v>6569</v>
          </cell>
          <cell r="Q42">
            <v>1.9407694534883</v>
          </cell>
          <cell r="R42">
            <v>0.77890700492135</v>
          </cell>
          <cell r="S42">
            <v>1.21904313011521</v>
          </cell>
          <cell r="T42">
            <v>77.6678428190687</v>
          </cell>
          <cell r="U42">
            <v>3.21561285742296</v>
          </cell>
          <cell r="V42">
            <v>0.731861174106598</v>
          </cell>
          <cell r="W42">
            <v>1.39333502490874</v>
          </cell>
          <cell r="X42">
            <v>5.4618325606387</v>
          </cell>
          <cell r="Y42">
            <v>386</v>
          </cell>
        </row>
        <row r="43">
          <cell r="A43" t="str">
            <v>新疆</v>
          </cell>
          <cell r="B43" t="str">
            <v>西部</v>
          </cell>
          <cell r="C43">
            <v>1065501</v>
          </cell>
          <cell r="D43">
            <v>1.19214130004011</v>
          </cell>
          <cell r="E43">
            <v>1648754</v>
          </cell>
          <cell r="F43">
            <v>0.944081075510585</v>
          </cell>
          <cell r="G43">
            <v>41315</v>
          </cell>
          <cell r="H43">
            <v>2.90132611987045</v>
          </cell>
          <cell r="I43">
            <v>283767</v>
          </cell>
          <cell r="J43">
            <v>2.19236238293776</v>
          </cell>
          <cell r="K43">
            <v>1.05577591290997</v>
          </cell>
          <cell r="L43">
            <v>598</v>
          </cell>
          <cell r="M43">
            <v>3237</v>
          </cell>
          <cell r="N43">
            <v>1.95701460052598</v>
          </cell>
          <cell r="O43">
            <v>647</v>
          </cell>
          <cell r="P43">
            <v>6569</v>
          </cell>
          <cell r="Q43">
            <v>1.9407694534883</v>
          </cell>
          <cell r="R43">
            <v>0.77890700492135</v>
          </cell>
          <cell r="S43">
            <v>1.83468291783132</v>
          </cell>
          <cell r="T43">
            <v>67.574347462124</v>
          </cell>
          <cell r="U43">
            <v>2.797720815259</v>
          </cell>
          <cell r="V43">
            <v>0.95936793088913</v>
          </cell>
          <cell r="W43">
            <v>1.51560736153761</v>
          </cell>
          <cell r="X43">
            <v>7.77950738636919</v>
          </cell>
          <cell r="Y43">
            <v>550</v>
          </cell>
        </row>
        <row r="44">
          <cell r="A44" t="str">
            <v>兵团</v>
          </cell>
          <cell r="B44" t="str">
            <v>西部</v>
          </cell>
          <cell r="C44">
            <v>116661</v>
          </cell>
          <cell r="D44">
            <v>0.130526762719115</v>
          </cell>
          <cell r="E44">
            <v>86093</v>
          </cell>
          <cell r="F44">
            <v>0.0492970886099035</v>
          </cell>
          <cell r="G44">
            <v>5077</v>
          </cell>
          <cell r="H44">
            <v>0.356529897387929</v>
          </cell>
          <cell r="I44">
            <v>0</v>
          </cell>
          <cell r="J44">
            <v>0</v>
          </cell>
          <cell r="K44">
            <v>0.0673202751626278</v>
          </cell>
          <cell r="L44">
            <v>73</v>
          </cell>
          <cell r="M44">
            <v>3237</v>
          </cell>
          <cell r="N44">
            <v>1.95701460052598</v>
          </cell>
          <cell r="O44">
            <v>0</v>
          </cell>
          <cell r="P44">
            <v>0</v>
          </cell>
          <cell r="Q44">
            <v>0</v>
          </cell>
          <cell r="R44">
            <v>0.313122336084157</v>
          </cell>
          <cell r="S44">
            <v>0.380442611246785</v>
          </cell>
          <cell r="T44">
            <v>81.4070287305114</v>
          </cell>
          <cell r="U44">
            <v>3.37042305758701</v>
          </cell>
          <cell r="V44">
            <v>1.86065578460693</v>
          </cell>
          <cell r="W44">
            <v>1.9999998842381</v>
          </cell>
          <cell r="X44">
            <v>2.56450494963356</v>
          </cell>
          <cell r="Y44">
            <v>181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true"/>
  </sheetPr>
  <dimension ref="A1:R68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.5"/>
  <cols>
    <col min="1" max="1" width="22.375" style="103" customWidth="true"/>
    <col min="2" max="2" width="16.3" style="103" customWidth="true"/>
    <col min="3" max="3" width="12.6" style="104" customWidth="true"/>
    <col min="4" max="4" width="13.625" style="103" customWidth="true"/>
    <col min="5" max="5" width="13" style="103" customWidth="true"/>
    <col min="6" max="6" width="13.125" style="104" customWidth="true"/>
    <col min="7" max="7" width="11.1416666666667" style="104" customWidth="true"/>
    <col min="8" max="18" width="9" style="104"/>
    <col min="19" max="16383" width="9" style="103"/>
    <col min="16384" max="16384" width="9" style="105"/>
  </cols>
  <sheetData>
    <row r="1" s="103" customFormat="true" ht="18" customHeight="true" spans="1:18">
      <c r="A1" s="106" t="s">
        <v>0</v>
      </c>
      <c r="B1" s="107"/>
      <c r="C1" s="104"/>
      <c r="D1" s="108"/>
      <c r="E1" s="108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="103" customFormat="true" ht="48" customHeight="true" spans="1:18">
      <c r="A2" s="109" t="s">
        <v>1</v>
      </c>
      <c r="B2" s="109"/>
      <c r="C2" s="109"/>
      <c r="D2" s="109"/>
      <c r="E2" s="109"/>
      <c r="F2" s="109"/>
      <c r="G2" s="109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="103" customFormat="true" ht="16" customHeight="true" spans="1:18">
      <c r="A3" s="110"/>
      <c r="B3" s="110"/>
      <c r="D3" s="110"/>
      <c r="E3" s="108"/>
      <c r="F3" s="104"/>
      <c r="G3" s="122" t="s">
        <v>2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="103" customFormat="true" ht="30" customHeight="true" spans="1:18">
      <c r="A4" s="111" t="s">
        <v>3</v>
      </c>
      <c r="B4" s="111" t="s">
        <v>4</v>
      </c>
      <c r="C4" s="112" t="s">
        <v>5</v>
      </c>
      <c r="D4" s="111" t="s">
        <v>6</v>
      </c>
      <c r="E4" s="113"/>
      <c r="F4" s="113"/>
      <c r="G4" s="111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="103" customFormat="true" ht="40" customHeight="true" spans="1:18">
      <c r="A5" s="113"/>
      <c r="B5" s="113"/>
      <c r="C5" s="112"/>
      <c r="D5" s="111" t="s">
        <v>7</v>
      </c>
      <c r="E5" s="111" t="s">
        <v>8</v>
      </c>
      <c r="F5" s="123" t="s">
        <v>9</v>
      </c>
      <c r="G5" s="123" t="s">
        <v>10</v>
      </c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7">
      <c r="A6" s="114" t="s">
        <v>11</v>
      </c>
      <c r="B6" s="115">
        <v>120000</v>
      </c>
      <c r="C6" s="115">
        <v>30000</v>
      </c>
      <c r="D6" s="115"/>
      <c r="E6" s="115">
        <v>90000</v>
      </c>
      <c r="F6" s="115">
        <v>0</v>
      </c>
      <c r="G6" s="115">
        <v>90000</v>
      </c>
    </row>
    <row r="7" ht="20" customHeight="true" spans="1:7">
      <c r="A7" s="116" t="s">
        <v>12</v>
      </c>
      <c r="B7" s="116">
        <f t="shared" ref="B7:B10" si="0">C7+G7</f>
        <v>845</v>
      </c>
      <c r="C7" s="116">
        <f>VLOOKUP(A7,[1]老年助餐方向测算表!$A$8:$Y$44,25,0)</f>
        <v>134</v>
      </c>
      <c r="D7" s="117" t="s">
        <v>13</v>
      </c>
      <c r="E7" s="124">
        <f>[1]家庭养老床位建设和居家养老上门服务方向测算表!S9</f>
        <v>711</v>
      </c>
      <c r="F7" s="125"/>
      <c r="G7" s="126">
        <f>E7</f>
        <v>711</v>
      </c>
    </row>
    <row r="8" ht="20" customHeight="true" spans="1:7">
      <c r="A8" s="116" t="s">
        <v>14</v>
      </c>
      <c r="B8" s="116">
        <f t="shared" si="0"/>
        <v>1320</v>
      </c>
      <c r="C8" s="116">
        <f>VLOOKUP(A8,[1]老年助餐方向测算表!$A$8:$Y$44,25,0)</f>
        <v>259</v>
      </c>
      <c r="D8" s="117" t="s">
        <v>15</v>
      </c>
      <c r="E8" s="124">
        <f>[1]家庭养老床位建设和居家养老上门服务方向测算表!S10</f>
        <v>487</v>
      </c>
      <c r="F8" s="125"/>
      <c r="G8" s="126">
        <f t="shared" ref="G8:G13" si="1">E8+E9</f>
        <v>1061</v>
      </c>
    </row>
    <row r="9" ht="20" customHeight="true" spans="1:7">
      <c r="A9" s="116"/>
      <c r="B9" s="116"/>
      <c r="C9" s="116"/>
      <c r="D9" s="117" t="s">
        <v>16</v>
      </c>
      <c r="E9" s="124">
        <f>[1]家庭养老床位建设和居家养老上门服务方向测算表!S11</f>
        <v>574</v>
      </c>
      <c r="F9" s="125"/>
      <c r="G9" s="127"/>
    </row>
    <row r="10" ht="20" customHeight="true" spans="1:7">
      <c r="A10" s="116" t="s">
        <v>17</v>
      </c>
      <c r="B10" s="116">
        <f t="shared" si="0"/>
        <v>9169</v>
      </c>
      <c r="C10" s="116">
        <f>VLOOKUP(A10,[1]老年助餐方向测算表!$A$8:$Y$44,25,0)</f>
        <v>1756</v>
      </c>
      <c r="D10" s="117" t="s">
        <v>18</v>
      </c>
      <c r="E10" s="124">
        <f>[1]家庭养老床位建设和居家养老上门服务方向测算表!S12</f>
        <v>3461</v>
      </c>
      <c r="F10" s="125"/>
      <c r="G10" s="126">
        <f t="shared" si="1"/>
        <v>7413</v>
      </c>
    </row>
    <row r="11" ht="20" customHeight="true" spans="1:7">
      <c r="A11" s="116"/>
      <c r="B11" s="116"/>
      <c r="C11" s="116"/>
      <c r="D11" s="117" t="s">
        <v>19</v>
      </c>
      <c r="E11" s="124">
        <f>[1]家庭养老床位建设和居家养老上门服务方向测算表!S13</f>
        <v>3952</v>
      </c>
      <c r="F11" s="125"/>
      <c r="G11" s="127"/>
    </row>
    <row r="12" ht="20" customHeight="true" spans="1:7">
      <c r="A12" s="116" t="s">
        <v>20</v>
      </c>
      <c r="B12" s="116">
        <f t="shared" ref="B12:B15" si="2">C12+G12</f>
        <v>2679</v>
      </c>
      <c r="C12" s="116">
        <f>VLOOKUP(A12,[1]老年助餐方向测算表!$A$8:$Y$44,25,0)</f>
        <v>665</v>
      </c>
      <c r="D12" s="117" t="s">
        <v>21</v>
      </c>
      <c r="E12" s="124">
        <f>[1]家庭养老床位建设和居家养老上门服务方向测算表!S14</f>
        <v>2014</v>
      </c>
      <c r="F12" s="125"/>
      <c r="G12" s="126">
        <f>E12</f>
        <v>2014</v>
      </c>
    </row>
    <row r="13" ht="20" customHeight="true" spans="1:7">
      <c r="A13" s="116" t="s">
        <v>22</v>
      </c>
      <c r="B13" s="116">
        <f t="shared" si="2"/>
        <v>8954</v>
      </c>
      <c r="C13" s="116">
        <f>VLOOKUP(A13,[1]老年助餐方向测算表!$A$8:$Y$44,25,0)</f>
        <v>1015</v>
      </c>
      <c r="D13" s="117" t="s">
        <v>23</v>
      </c>
      <c r="E13" s="124">
        <f>[1]家庭养老床位建设和居家养老上门服务方向测算表!S15</f>
        <v>4000</v>
      </c>
      <c r="F13" s="125"/>
      <c r="G13" s="126">
        <f t="shared" si="1"/>
        <v>7939</v>
      </c>
    </row>
    <row r="14" ht="20" customHeight="true" spans="1:7">
      <c r="A14" s="116"/>
      <c r="B14" s="116"/>
      <c r="C14" s="116"/>
      <c r="D14" s="117" t="s">
        <v>24</v>
      </c>
      <c r="E14" s="124">
        <f>[1]家庭养老床位建设和居家养老上门服务方向测算表!S16</f>
        <v>3939</v>
      </c>
      <c r="F14" s="125"/>
      <c r="G14" s="127"/>
    </row>
    <row r="15" ht="20" customHeight="true" spans="1:7">
      <c r="A15" s="118" t="s">
        <v>25</v>
      </c>
      <c r="B15" s="116">
        <f t="shared" si="2"/>
        <v>1812</v>
      </c>
      <c r="C15" s="116">
        <f>[1]老年助餐方向测算表!Y13</f>
        <v>840</v>
      </c>
      <c r="D15" s="117" t="s">
        <v>26</v>
      </c>
      <c r="E15" s="124">
        <f>[1]家庭养老床位建设和居家养老上门服务方向测算表!S18</f>
        <v>1088</v>
      </c>
      <c r="F15" s="125"/>
      <c r="G15" s="126">
        <f>F16+E15</f>
        <v>972</v>
      </c>
    </row>
    <row r="16" ht="20" customHeight="true" spans="1:7">
      <c r="A16" s="119"/>
      <c r="B16" s="116"/>
      <c r="C16" s="116"/>
      <c r="D16" s="117" t="s">
        <v>27</v>
      </c>
      <c r="E16" s="124" t="s">
        <v>28</v>
      </c>
      <c r="F16" s="125">
        <v>-116</v>
      </c>
      <c r="G16" s="126"/>
    </row>
    <row r="17" ht="20" customHeight="true" spans="1:7">
      <c r="A17" s="116" t="s">
        <v>29</v>
      </c>
      <c r="B17" s="116">
        <f t="shared" ref="B17:B21" si="3">C17+G17</f>
        <v>2486</v>
      </c>
      <c r="C17" s="116">
        <f>[1]老年助餐方向测算表!Y14</f>
        <v>257</v>
      </c>
      <c r="D17" s="117" t="s">
        <v>30</v>
      </c>
      <c r="E17" s="124">
        <f>[1]家庭养老床位建设和居家养老上门服务方向测算表!S17</f>
        <v>2229</v>
      </c>
      <c r="F17" s="125"/>
      <c r="G17" s="126">
        <f t="shared" ref="G17:G20" si="4">E17</f>
        <v>2229</v>
      </c>
    </row>
    <row r="18" ht="20" customHeight="true" spans="1:7">
      <c r="A18" s="116" t="s">
        <v>31</v>
      </c>
      <c r="B18" s="116">
        <f t="shared" si="3"/>
        <v>2575</v>
      </c>
      <c r="C18" s="116">
        <f>VLOOKUP(A18,[1]老年助餐方向测算表!$A$8:$Y$44,25,0)</f>
        <v>616</v>
      </c>
      <c r="D18" s="117" t="s">
        <v>32</v>
      </c>
      <c r="E18" s="124">
        <f>[1]家庭养老床位建设和居家养老上门服务方向测算表!S19</f>
        <v>1959</v>
      </c>
      <c r="F18" s="125"/>
      <c r="G18" s="126">
        <f t="shared" si="4"/>
        <v>1959</v>
      </c>
    </row>
    <row r="19" ht="20" customHeight="true" spans="1:7">
      <c r="A19" s="116" t="s">
        <v>33</v>
      </c>
      <c r="B19" s="116">
        <f t="shared" si="3"/>
        <v>1906</v>
      </c>
      <c r="C19" s="116">
        <f>VLOOKUP(A19,[1]老年助餐方向测算表!$A$8:$Y$44,25,0)</f>
        <v>1083</v>
      </c>
      <c r="D19" s="117" t="s">
        <v>34</v>
      </c>
      <c r="E19" s="124">
        <f>[1]家庭养老床位建设和居家养老上门服务方向测算表!S20</f>
        <v>823</v>
      </c>
      <c r="F19" s="125"/>
      <c r="G19" s="126">
        <f t="shared" si="4"/>
        <v>823</v>
      </c>
    </row>
    <row r="20" ht="20" customHeight="true" spans="1:7">
      <c r="A20" s="116" t="s">
        <v>35</v>
      </c>
      <c r="B20" s="116">
        <f t="shared" si="3"/>
        <v>839</v>
      </c>
      <c r="C20" s="116">
        <f>VLOOKUP(A20,[1]老年助餐方向测算表!$A$8:$Y$44,25,0)</f>
        <v>257</v>
      </c>
      <c r="D20" s="117" t="s">
        <v>36</v>
      </c>
      <c r="E20" s="124">
        <f>[1]家庭养老床位建设和居家养老上门服务方向测算表!S21</f>
        <v>582</v>
      </c>
      <c r="F20" s="125"/>
      <c r="G20" s="126">
        <f t="shared" si="4"/>
        <v>582</v>
      </c>
    </row>
    <row r="21" ht="20" customHeight="true" spans="1:7">
      <c r="A21" s="116" t="s">
        <v>37</v>
      </c>
      <c r="B21" s="116">
        <f t="shared" si="3"/>
        <v>5748</v>
      </c>
      <c r="C21" s="116">
        <f>VLOOKUP(A21,[1]老年助餐方向测算表!$A$8:$Y$44,25,0)</f>
        <v>1080</v>
      </c>
      <c r="D21" s="117" t="s">
        <v>38</v>
      </c>
      <c r="E21" s="124">
        <f>[1]家庭养老床位建设和居家养老上门服务方向测算表!S22</f>
        <v>1438</v>
      </c>
      <c r="F21" s="125"/>
      <c r="G21" s="126">
        <f>E21+E22</f>
        <v>4668</v>
      </c>
    </row>
    <row r="22" ht="20" customHeight="true" spans="1:7">
      <c r="A22" s="116"/>
      <c r="B22" s="116"/>
      <c r="C22" s="116"/>
      <c r="D22" s="117" t="s">
        <v>39</v>
      </c>
      <c r="E22" s="124">
        <f>[1]家庭养老床位建设和居家养老上门服务方向测算表!S23</f>
        <v>3230</v>
      </c>
      <c r="F22" s="125"/>
      <c r="G22" s="127"/>
    </row>
    <row r="23" ht="20" customHeight="true" spans="1:7">
      <c r="A23" s="116" t="s">
        <v>40</v>
      </c>
      <c r="B23" s="116">
        <f t="shared" ref="B23:B26" si="5">C23+G23</f>
        <v>4265</v>
      </c>
      <c r="C23" s="116">
        <f>[1]老年助餐方向测算表!Y19</f>
        <v>757</v>
      </c>
      <c r="D23" s="117" t="s">
        <v>41</v>
      </c>
      <c r="E23" s="124">
        <f>[1]家庭养老床位建设和居家养老上门服务方向测算表!S24</f>
        <v>2055</v>
      </c>
      <c r="F23" s="125"/>
      <c r="G23" s="126">
        <f>E23+E24</f>
        <v>3508</v>
      </c>
    </row>
    <row r="24" ht="20" customHeight="true" spans="1:7">
      <c r="A24" s="116"/>
      <c r="B24" s="116"/>
      <c r="C24" s="116"/>
      <c r="D24" s="117" t="s">
        <v>42</v>
      </c>
      <c r="E24" s="124">
        <f>[1]家庭养老床位建设和居家养老上门服务方向测算表!S25</f>
        <v>1453</v>
      </c>
      <c r="F24" s="125"/>
      <c r="G24" s="127"/>
    </row>
    <row r="25" ht="20" customHeight="true" spans="1:7">
      <c r="A25" s="116" t="s">
        <v>43</v>
      </c>
      <c r="B25" s="116">
        <f>C25</f>
        <v>192</v>
      </c>
      <c r="C25" s="116">
        <f>[1]老年助餐方向测算表!Y20</f>
        <v>192</v>
      </c>
      <c r="D25" s="117" t="s">
        <v>28</v>
      </c>
      <c r="E25" s="124" t="s">
        <v>28</v>
      </c>
      <c r="F25" s="125"/>
      <c r="G25" s="127" t="s">
        <v>28</v>
      </c>
    </row>
    <row r="26" ht="20" customHeight="true" spans="1:7">
      <c r="A26" s="116" t="s">
        <v>44</v>
      </c>
      <c r="B26" s="116">
        <f t="shared" si="5"/>
        <v>5092</v>
      </c>
      <c r="C26" s="116">
        <f>VLOOKUP(A26,[1]老年助餐方向测算表!$A$8:$Y$44,25,0)</f>
        <v>1203</v>
      </c>
      <c r="D26" s="117" t="s">
        <v>45</v>
      </c>
      <c r="E26" s="124">
        <f>[1]家庭养老床位建设和居家养老上门服务方向测算表!S26</f>
        <v>2765</v>
      </c>
      <c r="F26" s="125"/>
      <c r="G26" s="126">
        <f>E26+E27+F28</f>
        <v>3889</v>
      </c>
    </row>
    <row r="27" ht="20" customHeight="true" spans="1:7">
      <c r="A27" s="116"/>
      <c r="B27" s="116"/>
      <c r="C27" s="116"/>
      <c r="D27" s="117" t="s">
        <v>46</v>
      </c>
      <c r="E27" s="124">
        <f>[1]家庭养老床位建设和居家养老上门服务方向测算表!S27</f>
        <v>1039</v>
      </c>
      <c r="F27" s="125"/>
      <c r="G27" s="126"/>
    </row>
    <row r="28" ht="20" customHeight="true" spans="1:7">
      <c r="A28" s="116"/>
      <c r="B28" s="116"/>
      <c r="C28" s="116"/>
      <c r="D28" s="117" t="s">
        <v>47</v>
      </c>
      <c r="E28" s="124" t="s">
        <v>28</v>
      </c>
      <c r="F28" s="125">
        <v>85</v>
      </c>
      <c r="G28" s="126"/>
    </row>
    <row r="29" ht="20" customHeight="true" spans="1:7">
      <c r="A29" s="116" t="s">
        <v>48</v>
      </c>
      <c r="B29" s="116">
        <f t="shared" ref="B29:B32" si="6">C29+G29</f>
        <v>3529</v>
      </c>
      <c r="C29" s="116">
        <f>[1]老年助餐方向测算表!Y22</f>
        <v>711</v>
      </c>
      <c r="D29" s="117" t="s">
        <v>49</v>
      </c>
      <c r="E29" s="124">
        <f>[1]家庭养老床位建设和居家养老上门服务方向测算表!S28</f>
        <v>1466</v>
      </c>
      <c r="F29" s="125"/>
      <c r="G29" s="126">
        <f>E29+E30</f>
        <v>2818</v>
      </c>
    </row>
    <row r="30" ht="20" customHeight="true" spans="1:7">
      <c r="A30" s="116"/>
      <c r="B30" s="116"/>
      <c r="C30" s="116"/>
      <c r="D30" s="117" t="s">
        <v>50</v>
      </c>
      <c r="E30" s="124">
        <f>[1]家庭养老床位建设和居家养老上门服务方向测算表!S29</f>
        <v>1352</v>
      </c>
      <c r="F30" s="125"/>
      <c r="G30" s="127"/>
    </row>
    <row r="31" ht="20" customHeight="true" spans="1:7">
      <c r="A31" s="116" t="s">
        <v>51</v>
      </c>
      <c r="B31" s="116">
        <f>C31</f>
        <v>157</v>
      </c>
      <c r="C31" s="116">
        <f>[1]老年助餐方向测算表!Y23</f>
        <v>157</v>
      </c>
      <c r="D31" s="117" t="s">
        <v>28</v>
      </c>
      <c r="E31" s="124" t="s">
        <v>28</v>
      </c>
      <c r="F31" s="125"/>
      <c r="G31" s="127" t="s">
        <v>28</v>
      </c>
    </row>
    <row r="32" ht="20" customHeight="true" spans="1:7">
      <c r="A32" s="116" t="s">
        <v>52</v>
      </c>
      <c r="B32" s="116">
        <f t="shared" si="6"/>
        <v>5777</v>
      </c>
      <c r="C32" s="116">
        <f>VLOOKUP(A32,[1]老年助餐方向测算表!$A$8:$Y$44,25,0)</f>
        <v>1173</v>
      </c>
      <c r="D32" s="117" t="s">
        <v>53</v>
      </c>
      <c r="E32" s="124">
        <f>[1]家庭养老床位建设和居家养老上门服务方向测算表!S30</f>
        <v>2110</v>
      </c>
      <c r="F32" s="125"/>
      <c r="G32" s="126">
        <f>E32+E33</f>
        <v>4604</v>
      </c>
    </row>
    <row r="33" ht="20" customHeight="true" spans="1:7">
      <c r="A33" s="116"/>
      <c r="B33" s="116"/>
      <c r="C33" s="116"/>
      <c r="D33" s="117" t="s">
        <v>54</v>
      </c>
      <c r="E33" s="124">
        <f>[1]家庭养老床位建设和居家养老上门服务方向测算表!S31</f>
        <v>2494</v>
      </c>
      <c r="F33" s="125"/>
      <c r="G33" s="127"/>
    </row>
    <row r="34" ht="20" customHeight="true" spans="1:7">
      <c r="A34" s="116" t="s">
        <v>55</v>
      </c>
      <c r="B34" s="116">
        <f t="shared" ref="B34:B38" si="7">C34+G34</f>
        <v>9367</v>
      </c>
      <c r="C34" s="116">
        <f>[1]老年助餐方向测算表!Y25</f>
        <v>1806</v>
      </c>
      <c r="D34" s="117" t="s">
        <v>56</v>
      </c>
      <c r="E34" s="124">
        <f>[1]家庭养老床位建设和居家养老上门服务方向测算表!S32</f>
        <v>2986</v>
      </c>
      <c r="F34" s="125"/>
      <c r="G34" s="127">
        <f>E34+E35+F36</f>
        <v>7561</v>
      </c>
    </row>
    <row r="35" ht="20" customHeight="true" spans="1:7">
      <c r="A35" s="116"/>
      <c r="B35" s="116"/>
      <c r="C35" s="116"/>
      <c r="D35" s="117" t="s">
        <v>57</v>
      </c>
      <c r="E35" s="124">
        <f>[1]家庭养老床位建设和居家养老上门服务方向测算表!S33</f>
        <v>4490</v>
      </c>
      <c r="F35" s="125"/>
      <c r="G35" s="127"/>
    </row>
    <row r="36" ht="20" customHeight="true" spans="1:7">
      <c r="A36" s="116"/>
      <c r="B36" s="116"/>
      <c r="C36" s="116"/>
      <c r="D36" s="117" t="s">
        <v>58</v>
      </c>
      <c r="E36" s="124" t="s">
        <v>28</v>
      </c>
      <c r="F36" s="125">
        <v>85</v>
      </c>
      <c r="G36" s="127"/>
    </row>
    <row r="37" ht="20" customHeight="true" spans="1:7">
      <c r="A37" s="116" t="s">
        <v>59</v>
      </c>
      <c r="B37" s="116">
        <f>C37</f>
        <v>232</v>
      </c>
      <c r="C37" s="116">
        <f>[1]老年助餐方向测算表!Y26</f>
        <v>232</v>
      </c>
      <c r="D37" s="117" t="s">
        <v>28</v>
      </c>
      <c r="E37" s="124" t="s">
        <v>28</v>
      </c>
      <c r="F37" s="125"/>
      <c r="G37" s="127" t="s">
        <v>28</v>
      </c>
    </row>
    <row r="38" ht="20" customHeight="true" spans="1:7">
      <c r="A38" s="116" t="s">
        <v>60</v>
      </c>
      <c r="B38" s="116">
        <f t="shared" si="7"/>
        <v>5773</v>
      </c>
      <c r="C38" s="116">
        <f>VLOOKUP(A38,[1]老年助餐方向测算表!$A$8:$Y$44,25,0)</f>
        <v>2557</v>
      </c>
      <c r="D38" s="117" t="s">
        <v>61</v>
      </c>
      <c r="E38" s="124">
        <f>[1]家庭养老床位建设和居家养老上门服务方向测算表!S34</f>
        <v>1864</v>
      </c>
      <c r="F38" s="125"/>
      <c r="G38" s="126">
        <f t="shared" ref="G38:G42" si="8">E38+E39</f>
        <v>3216</v>
      </c>
    </row>
    <row r="39" ht="20" customHeight="true" spans="1:7">
      <c r="A39" s="116"/>
      <c r="B39" s="116"/>
      <c r="C39" s="116"/>
      <c r="D39" s="117" t="s">
        <v>62</v>
      </c>
      <c r="E39" s="124">
        <f>[1]家庭养老床位建设和居家养老上门服务方向测算表!S35</f>
        <v>1352</v>
      </c>
      <c r="F39" s="125"/>
      <c r="G39" s="127"/>
    </row>
    <row r="40" ht="20" customHeight="true" spans="1:7">
      <c r="A40" s="116" t="s">
        <v>63</v>
      </c>
      <c r="B40" s="116">
        <f t="shared" ref="B40:B46" si="9">C40+G40</f>
        <v>4931</v>
      </c>
      <c r="C40" s="116">
        <f>VLOOKUP(A40,[1]老年助餐方向测算表!$A$8:$Y$44,25,0)</f>
        <v>1411</v>
      </c>
      <c r="D40" s="117" t="s">
        <v>64</v>
      </c>
      <c r="E40" s="124">
        <f>[1]家庭养老床位建设和居家养老上门服务方向测算表!S36</f>
        <v>1168</v>
      </c>
      <c r="F40" s="125"/>
      <c r="G40" s="126">
        <f t="shared" si="8"/>
        <v>3520</v>
      </c>
    </row>
    <row r="41" ht="20" customHeight="true" spans="1:7">
      <c r="A41" s="116"/>
      <c r="B41" s="116"/>
      <c r="C41" s="116"/>
      <c r="D41" s="117" t="s">
        <v>65</v>
      </c>
      <c r="E41" s="124">
        <f>[1]家庭养老床位建设和居家养老上门服务方向测算表!S37</f>
        <v>2352</v>
      </c>
      <c r="F41" s="125"/>
      <c r="G41" s="127"/>
    </row>
    <row r="42" ht="20" customHeight="true" spans="1:7">
      <c r="A42" s="116" t="s">
        <v>66</v>
      </c>
      <c r="B42" s="116">
        <f t="shared" si="9"/>
        <v>4912</v>
      </c>
      <c r="C42" s="116">
        <f>VLOOKUP(A42,[1]老年助餐方向测算表!$A$8:$Y$44,25,0)</f>
        <v>1776</v>
      </c>
      <c r="D42" s="117" t="s">
        <v>67</v>
      </c>
      <c r="E42" s="124">
        <f>[1]家庭养老床位建设和居家养老上门服务方向测算表!S38</f>
        <v>1825</v>
      </c>
      <c r="F42" s="125"/>
      <c r="G42" s="126">
        <f t="shared" si="8"/>
        <v>3136</v>
      </c>
    </row>
    <row r="43" ht="20" customHeight="true" spans="1:7">
      <c r="A43" s="116"/>
      <c r="B43" s="116"/>
      <c r="C43" s="116"/>
      <c r="D43" s="117" t="s">
        <v>68</v>
      </c>
      <c r="E43" s="124">
        <f>[1]家庭养老床位建设和居家养老上门服务方向测算表!S39</f>
        <v>1311</v>
      </c>
      <c r="F43" s="125"/>
      <c r="G43" s="127"/>
    </row>
    <row r="44" ht="20" customHeight="true" spans="1:7">
      <c r="A44" s="116" t="s">
        <v>69</v>
      </c>
      <c r="B44" s="116">
        <f t="shared" si="9"/>
        <v>1817</v>
      </c>
      <c r="C44" s="116">
        <f>[1]老年助餐方向测算表!Y30</f>
        <v>960</v>
      </c>
      <c r="D44" s="117" t="s">
        <v>70</v>
      </c>
      <c r="E44" s="124">
        <f>[1]家庭养老床位建设和居家养老上门服务方向测算表!S40</f>
        <v>857</v>
      </c>
      <c r="F44" s="125"/>
      <c r="G44" s="126">
        <f>E44</f>
        <v>857</v>
      </c>
    </row>
    <row r="45" ht="20" customHeight="true" spans="1:7">
      <c r="A45" s="116" t="s">
        <v>71</v>
      </c>
      <c r="B45" s="116">
        <f>C45</f>
        <v>56</v>
      </c>
      <c r="C45" s="116">
        <f>[1]老年助餐方向测算表!Y31</f>
        <v>56</v>
      </c>
      <c r="D45" s="117" t="s">
        <v>28</v>
      </c>
      <c r="E45" s="124" t="s">
        <v>28</v>
      </c>
      <c r="F45" s="125"/>
      <c r="G45" s="126" t="s">
        <v>28</v>
      </c>
    </row>
    <row r="46" ht="20" customHeight="true" spans="1:7">
      <c r="A46" s="116" t="s">
        <v>72</v>
      </c>
      <c r="B46" s="116">
        <f t="shared" si="9"/>
        <v>4991</v>
      </c>
      <c r="C46" s="116">
        <f>VLOOKUP(A46,[1]老年助餐方向测算表!$A$8:$Y$44,25,0)</f>
        <v>1230</v>
      </c>
      <c r="D46" s="117" t="s">
        <v>73</v>
      </c>
      <c r="E46" s="124">
        <f>[1]家庭养老床位建设和居家养老上门服务方向测算表!S41</f>
        <v>2614</v>
      </c>
      <c r="F46" s="125"/>
      <c r="G46" s="126">
        <f t="shared" ref="G46:G51" si="10">E46+E47</f>
        <v>3761</v>
      </c>
    </row>
    <row r="47" ht="20" customHeight="true" spans="1:7">
      <c r="A47" s="116"/>
      <c r="B47" s="116"/>
      <c r="C47" s="116"/>
      <c r="D47" s="117" t="s">
        <v>74</v>
      </c>
      <c r="E47" s="124">
        <f>[1]家庭养老床位建设和居家养老上门服务方向测算表!S42</f>
        <v>1147</v>
      </c>
      <c r="F47" s="125"/>
      <c r="G47" s="127"/>
    </row>
    <row r="48" ht="20" customHeight="true" spans="1:7">
      <c r="A48" s="120" t="s">
        <v>75</v>
      </c>
      <c r="B48" s="116">
        <f t="shared" ref="B48:B51" si="11">C48+G48</f>
        <v>173</v>
      </c>
      <c r="C48" s="116">
        <f>VLOOKUP(A48,[1]老年助餐方向测算表!$A$8:$Y$44,25,0)</f>
        <v>249</v>
      </c>
      <c r="D48" s="121" t="s">
        <v>76</v>
      </c>
      <c r="E48" s="128" t="s">
        <v>28</v>
      </c>
      <c r="F48" s="129">
        <v>-76</v>
      </c>
      <c r="G48" s="130">
        <f>F48</f>
        <v>-76</v>
      </c>
    </row>
    <row r="49" ht="20" customHeight="true" spans="1:7">
      <c r="A49" s="120" t="s">
        <v>77</v>
      </c>
      <c r="B49" s="116">
        <f t="shared" si="11"/>
        <v>1916</v>
      </c>
      <c r="C49" s="116">
        <f>VLOOKUP(A49,[1]老年助餐方向测算表!$A$8:$Y$44,25,0)</f>
        <v>581</v>
      </c>
      <c r="D49" s="121" t="s">
        <v>78</v>
      </c>
      <c r="E49" s="128">
        <f>[1]家庭养老床位建设和居家养老上门服务方向测算表!S43</f>
        <v>695</v>
      </c>
      <c r="F49" s="129"/>
      <c r="G49" s="131">
        <f t="shared" si="10"/>
        <v>1335</v>
      </c>
    </row>
    <row r="50" ht="20" customHeight="true" spans="1:7">
      <c r="A50" s="120"/>
      <c r="B50" s="116"/>
      <c r="C50" s="116"/>
      <c r="D50" s="121" t="s">
        <v>79</v>
      </c>
      <c r="E50" s="128">
        <f>[1]家庭养老床位建设和居家养老上门服务方向测算表!S44</f>
        <v>640</v>
      </c>
      <c r="F50" s="129"/>
      <c r="G50" s="130"/>
    </row>
    <row r="51" ht="20" customHeight="true" spans="1:7">
      <c r="A51" s="120" t="s">
        <v>80</v>
      </c>
      <c r="B51" s="116">
        <f t="shared" si="11"/>
        <v>8230</v>
      </c>
      <c r="C51" s="116">
        <f>VLOOKUP(A51,[1]老年助餐方向测算表!$A$8:$Y$44,25,0)</f>
        <v>2033</v>
      </c>
      <c r="D51" s="121" t="s">
        <v>81</v>
      </c>
      <c r="E51" s="128">
        <f>[1]家庭养老床位建设和居家养老上门服务方向测算表!S45</f>
        <v>1939</v>
      </c>
      <c r="F51" s="129"/>
      <c r="G51" s="131">
        <f t="shared" si="10"/>
        <v>6197</v>
      </c>
    </row>
    <row r="52" ht="20" customHeight="true" spans="1:7">
      <c r="A52" s="120"/>
      <c r="B52" s="116"/>
      <c r="C52" s="116"/>
      <c r="D52" s="121" t="s">
        <v>82</v>
      </c>
      <c r="E52" s="128">
        <f>[1]家庭养老床位建设和居家养老上门服务方向测算表!S46</f>
        <v>4258</v>
      </c>
      <c r="F52" s="129"/>
      <c r="G52" s="130"/>
    </row>
    <row r="53" ht="20" customHeight="true" spans="1:7">
      <c r="A53" s="120" t="s">
        <v>83</v>
      </c>
      <c r="B53" s="116">
        <f t="shared" ref="B53:B58" si="12">C53+G53</f>
        <v>3972</v>
      </c>
      <c r="C53" s="116">
        <f>VLOOKUP(A53,[1]老年助餐方向测算表!$A$8:$Y$44,25,0)</f>
        <v>743</v>
      </c>
      <c r="D53" s="121" t="s">
        <v>84</v>
      </c>
      <c r="E53" s="128">
        <f>[1]家庭养老床位建设和居家养老上门服务方向测算表!S47</f>
        <v>1260</v>
      </c>
      <c r="F53" s="129"/>
      <c r="G53" s="131">
        <f>E53+E54</f>
        <v>3229</v>
      </c>
    </row>
    <row r="54" ht="20" customHeight="true" spans="1:7">
      <c r="A54" s="120"/>
      <c r="B54" s="116"/>
      <c r="C54" s="116"/>
      <c r="D54" s="121" t="s">
        <v>85</v>
      </c>
      <c r="E54" s="128">
        <f>[1]家庭养老床位建设和居家养老上门服务方向测算表!S48</f>
        <v>1969</v>
      </c>
      <c r="F54" s="129"/>
      <c r="G54" s="130"/>
    </row>
    <row r="55" ht="20" customHeight="true" spans="1:7">
      <c r="A55" s="120" t="s">
        <v>86</v>
      </c>
      <c r="B55" s="116">
        <f t="shared" si="12"/>
        <v>4860</v>
      </c>
      <c r="C55" s="116">
        <f>VLOOKUP(A55,[1]老年助餐方向测算表!$A$8:$Y$44,25,0)</f>
        <v>1061</v>
      </c>
      <c r="D55" s="121" t="s">
        <v>87</v>
      </c>
      <c r="E55" s="128">
        <f>[1]家庭养老床位建设和居家养老上门服务方向测算表!S49</f>
        <v>1638</v>
      </c>
      <c r="F55" s="129"/>
      <c r="G55" s="131">
        <f>E55+E56</f>
        <v>3799</v>
      </c>
    </row>
    <row r="56" ht="20" customHeight="true" spans="1:7">
      <c r="A56" s="120"/>
      <c r="B56" s="116"/>
      <c r="C56" s="116"/>
      <c r="D56" s="121" t="s">
        <v>88</v>
      </c>
      <c r="E56" s="128">
        <f>[1]家庭养老床位建设和居家养老上门服务方向测算表!S50</f>
        <v>2161</v>
      </c>
      <c r="F56" s="129"/>
      <c r="G56" s="130"/>
    </row>
    <row r="57" ht="20" customHeight="true" spans="1:7">
      <c r="A57" s="120" t="s">
        <v>89</v>
      </c>
      <c r="B57" s="116">
        <f t="shared" si="12"/>
        <v>162</v>
      </c>
      <c r="C57" s="116">
        <f>VLOOKUP(A57,[1]老年助餐方向测算表!$A$8:$Y$44,25,0)</f>
        <v>225</v>
      </c>
      <c r="D57" s="121" t="s">
        <v>90</v>
      </c>
      <c r="E57" s="128" t="s">
        <v>28</v>
      </c>
      <c r="F57" s="129">
        <v>-63</v>
      </c>
      <c r="G57" s="130">
        <f>F57</f>
        <v>-63</v>
      </c>
    </row>
    <row r="58" ht="20" customHeight="true" spans="1:7">
      <c r="A58" s="120" t="s">
        <v>91</v>
      </c>
      <c r="B58" s="116">
        <f t="shared" si="12"/>
        <v>4225</v>
      </c>
      <c r="C58" s="116">
        <f>VLOOKUP(A58,[1]老年助餐方向测算表!$A$8:$Y$44,25,0)</f>
        <v>523</v>
      </c>
      <c r="D58" s="121" t="s">
        <v>92</v>
      </c>
      <c r="E58" s="128">
        <f>[1]家庭养老床位建设和居家养老上门服务方向测算表!S51</f>
        <v>1648</v>
      </c>
      <c r="F58" s="132"/>
      <c r="G58" s="131">
        <f>E58+E59+F60</f>
        <v>3702</v>
      </c>
    </row>
    <row r="59" ht="20" customHeight="true" spans="1:7">
      <c r="A59" s="116"/>
      <c r="B59" s="116"/>
      <c r="C59" s="116"/>
      <c r="D59" s="117" t="s">
        <v>93</v>
      </c>
      <c r="E59" s="124">
        <f>[1]家庭养老床位建设和居家养老上门服务方向测算表!S52</f>
        <v>1969</v>
      </c>
      <c r="F59" s="132"/>
      <c r="G59" s="126"/>
    </row>
    <row r="60" ht="20" customHeight="true" spans="1:7">
      <c r="A60" s="116"/>
      <c r="B60" s="116"/>
      <c r="C60" s="116"/>
      <c r="D60" s="117" t="s">
        <v>94</v>
      </c>
      <c r="E60" s="124" t="s">
        <v>28</v>
      </c>
      <c r="F60" s="129">
        <v>85</v>
      </c>
      <c r="G60" s="126"/>
    </row>
    <row r="61" ht="20" customHeight="true" spans="1:7">
      <c r="A61" s="116" t="s">
        <v>95</v>
      </c>
      <c r="B61" s="116">
        <f t="shared" ref="B61:B66" si="13">C61+G61</f>
        <v>2862</v>
      </c>
      <c r="C61" s="116">
        <f>VLOOKUP(A61,[1]老年助餐方向测算表!$A$8:$Y$44,25,0)</f>
        <v>859</v>
      </c>
      <c r="D61" s="117" t="s">
        <v>96</v>
      </c>
      <c r="E61" s="124">
        <f>[1]家庭养老床位建设和居家养老上门服务方向测算表!S53</f>
        <v>1088</v>
      </c>
      <c r="F61" s="125"/>
      <c r="G61" s="126">
        <f>E61+E62</f>
        <v>2003</v>
      </c>
    </row>
    <row r="62" ht="20" customHeight="true" spans="1:7">
      <c r="A62" s="116"/>
      <c r="B62" s="116"/>
      <c r="C62" s="116"/>
      <c r="D62" s="117" t="s">
        <v>97</v>
      </c>
      <c r="E62" s="124">
        <f>[1]家庭养老床位建设和居家养老上门服务方向测算表!S54</f>
        <v>915</v>
      </c>
      <c r="F62" s="125"/>
      <c r="G62" s="127"/>
    </row>
    <row r="63" ht="20" customHeight="true" spans="1:7">
      <c r="A63" s="116" t="s">
        <v>98</v>
      </c>
      <c r="B63" s="116">
        <f t="shared" si="13"/>
        <v>939</v>
      </c>
      <c r="C63" s="116">
        <f>VLOOKUP(A63,[1]老年助餐方向测算表!$A$8:$Y$44,25,0)</f>
        <v>426</v>
      </c>
      <c r="D63" s="117" t="s">
        <v>99</v>
      </c>
      <c r="E63" s="124">
        <f>[1]家庭养老床位建设和居家养老上门服务方向测算表!S55</f>
        <v>513</v>
      </c>
      <c r="F63" s="125"/>
      <c r="G63" s="126">
        <f>E63</f>
        <v>513</v>
      </c>
    </row>
    <row r="64" ht="20" customHeight="true" spans="1:7">
      <c r="A64" s="116" t="s">
        <v>100</v>
      </c>
      <c r="B64" s="116">
        <f>C64</f>
        <v>386</v>
      </c>
      <c r="C64" s="116">
        <f>VLOOKUP(A64,[1]老年助餐方向测算表!$A$8:$Y$44,25,0)</f>
        <v>386</v>
      </c>
      <c r="D64" s="117" t="s">
        <v>28</v>
      </c>
      <c r="E64" s="124" t="s">
        <v>28</v>
      </c>
      <c r="F64" s="125"/>
      <c r="G64" s="126" t="s">
        <v>28</v>
      </c>
    </row>
    <row r="65" ht="20" customHeight="true" spans="1:7">
      <c r="A65" s="116" t="s">
        <v>101</v>
      </c>
      <c r="B65" s="116">
        <f t="shared" si="13"/>
        <v>1752</v>
      </c>
      <c r="C65" s="116">
        <f>VLOOKUP(A65,[1]老年助餐方向测算表!$A$8:$Y$44,25,0)</f>
        <v>550</v>
      </c>
      <c r="D65" s="117" t="s">
        <v>102</v>
      </c>
      <c r="E65" s="124">
        <f>[1]家庭养老床位建设和居家养老上门服务方向测算表!S56</f>
        <v>1202</v>
      </c>
      <c r="F65" s="125"/>
      <c r="G65" s="126">
        <f>E65</f>
        <v>1202</v>
      </c>
    </row>
    <row r="66" ht="20" customHeight="true" spans="1:7">
      <c r="A66" s="116" t="s">
        <v>103</v>
      </c>
      <c r="B66" s="116">
        <f t="shared" si="13"/>
        <v>1099</v>
      </c>
      <c r="C66" s="116">
        <f>VLOOKUP(A66,[1]老年助餐方向测算表!$A$8:$Y$44,25,0)</f>
        <v>181</v>
      </c>
      <c r="D66" s="117" t="s">
        <v>104</v>
      </c>
      <c r="E66" s="124">
        <f>[1]家庭养老床位建设和居家养老上门服务方向测算表!S57</f>
        <v>471</v>
      </c>
      <c r="F66" s="125"/>
      <c r="G66" s="126">
        <f>E66+E67</f>
        <v>918</v>
      </c>
    </row>
    <row r="67" ht="20" customHeight="true" spans="1:7">
      <c r="A67" s="116"/>
      <c r="B67" s="116"/>
      <c r="C67" s="116"/>
      <c r="D67" s="117" t="s">
        <v>105</v>
      </c>
      <c r="E67" s="124">
        <f>[1]家庭养老床位建设和居家养老上门服务方向测算表!S58</f>
        <v>447</v>
      </c>
      <c r="F67" s="125"/>
      <c r="G67" s="127"/>
    </row>
    <row r="68" spans="1:7">
      <c r="A68" s="133" t="s">
        <v>106</v>
      </c>
      <c r="B68" s="133"/>
      <c r="C68" s="133"/>
      <c r="D68" s="133"/>
      <c r="E68" s="133"/>
      <c r="F68" s="133"/>
      <c r="G68" s="133"/>
    </row>
  </sheetData>
  <mergeCells count="97">
    <mergeCell ref="A2:G2"/>
    <mergeCell ref="D4:G4"/>
    <mergeCell ref="A68:G68"/>
    <mergeCell ref="A4:A5"/>
    <mergeCell ref="A8:A9"/>
    <mergeCell ref="A10:A11"/>
    <mergeCell ref="A13:A14"/>
    <mergeCell ref="A15:A16"/>
    <mergeCell ref="A21:A22"/>
    <mergeCell ref="A23:A24"/>
    <mergeCell ref="A26:A28"/>
    <mergeCell ref="A29:A30"/>
    <mergeCell ref="A32:A33"/>
    <mergeCell ref="A34:A36"/>
    <mergeCell ref="A38:A39"/>
    <mergeCell ref="A40:A41"/>
    <mergeCell ref="A42:A43"/>
    <mergeCell ref="A46:A47"/>
    <mergeCell ref="A49:A50"/>
    <mergeCell ref="A51:A52"/>
    <mergeCell ref="A53:A54"/>
    <mergeCell ref="A55:A56"/>
    <mergeCell ref="A58:A60"/>
    <mergeCell ref="A61:A62"/>
    <mergeCell ref="A66:A67"/>
    <mergeCell ref="B4:B5"/>
    <mergeCell ref="B8:B9"/>
    <mergeCell ref="B10:B11"/>
    <mergeCell ref="B13:B14"/>
    <mergeCell ref="B15:B16"/>
    <mergeCell ref="B21:B22"/>
    <mergeCell ref="B23:B24"/>
    <mergeCell ref="B26:B28"/>
    <mergeCell ref="B29:B30"/>
    <mergeCell ref="B32:B33"/>
    <mergeCell ref="B34:B36"/>
    <mergeCell ref="B38:B39"/>
    <mergeCell ref="B40:B41"/>
    <mergeCell ref="B42:B43"/>
    <mergeCell ref="B46:B47"/>
    <mergeCell ref="B49:B50"/>
    <mergeCell ref="B51:B52"/>
    <mergeCell ref="B53:B54"/>
    <mergeCell ref="B55:B56"/>
    <mergeCell ref="B58:B60"/>
    <mergeCell ref="B61:B62"/>
    <mergeCell ref="B66:B67"/>
    <mergeCell ref="C4:C5"/>
    <mergeCell ref="C8:C9"/>
    <mergeCell ref="C10:C11"/>
    <mergeCell ref="C13:C14"/>
    <mergeCell ref="C15:C16"/>
    <mergeCell ref="C21:C22"/>
    <mergeCell ref="C23:C24"/>
    <mergeCell ref="C26:C28"/>
    <mergeCell ref="C29:C30"/>
    <mergeCell ref="C32:C33"/>
    <mergeCell ref="C34:C36"/>
    <mergeCell ref="C38:C39"/>
    <mergeCell ref="C40:C41"/>
    <mergeCell ref="C42:C43"/>
    <mergeCell ref="C46:C47"/>
    <mergeCell ref="C49:C50"/>
    <mergeCell ref="C51:C52"/>
    <mergeCell ref="C53:C54"/>
    <mergeCell ref="C55:C56"/>
    <mergeCell ref="C58:C60"/>
    <mergeCell ref="C61:C62"/>
    <mergeCell ref="C66:C67"/>
    <mergeCell ref="F7:F15"/>
    <mergeCell ref="F17:F27"/>
    <mergeCell ref="F29:F35"/>
    <mergeCell ref="F37:F47"/>
    <mergeCell ref="F49:F56"/>
    <mergeCell ref="F58:F59"/>
    <mergeCell ref="F61:F67"/>
    <mergeCell ref="G8:G9"/>
    <mergeCell ref="G10:G11"/>
    <mergeCell ref="G13:G14"/>
    <mergeCell ref="G15:G16"/>
    <mergeCell ref="G21:G22"/>
    <mergeCell ref="G23:G24"/>
    <mergeCell ref="G26:G28"/>
    <mergeCell ref="G29:G30"/>
    <mergeCell ref="G32:G33"/>
    <mergeCell ref="G34:G36"/>
    <mergeCell ref="G38:G39"/>
    <mergeCell ref="G40:G41"/>
    <mergeCell ref="G42:G43"/>
    <mergeCell ref="G46:G47"/>
    <mergeCell ref="G49:G50"/>
    <mergeCell ref="G51:G52"/>
    <mergeCell ref="G53:G54"/>
    <mergeCell ref="G55:G56"/>
    <mergeCell ref="G58:G60"/>
    <mergeCell ref="G61:G62"/>
    <mergeCell ref="G66:G67"/>
  </mergeCells>
  <pageMargins left="0.751388888888889" right="0.751388888888889" top="1" bottom="1" header="0.5" footer="0.5"/>
  <pageSetup paperSize="9" scale="86" fitToHeight="0" orientation="portrait" horizontalDpi="600"/>
  <headerFooter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  <pageSetUpPr fitToPage="true"/>
  </sheetPr>
  <dimension ref="A1:S80"/>
  <sheetViews>
    <sheetView zoomScale="120" zoomScaleNormal="120" workbookViewId="0">
      <selection activeCell="Q7" sqref="Q7"/>
    </sheetView>
  </sheetViews>
  <sheetFormatPr defaultColWidth="9" defaultRowHeight="13.5"/>
  <cols>
    <col min="1" max="1" width="3.58333333333333" customWidth="true"/>
    <col min="2" max="2" width="6.08333333333333" customWidth="true"/>
    <col min="3" max="3" width="8.8" customWidth="true"/>
    <col min="4" max="4" width="9.23333333333333" customWidth="true"/>
    <col min="5" max="6" width="8.25833333333333" customWidth="true"/>
    <col min="7" max="7" width="9.55833333333333" customWidth="true"/>
    <col min="8" max="8" width="9.88333333333333" customWidth="true"/>
    <col min="9" max="9" width="10.1416666666667" customWidth="true"/>
    <col min="10" max="10" width="9.44166666666667" customWidth="true"/>
    <col min="11" max="11" width="10.6416666666667" customWidth="true"/>
    <col min="12" max="12" width="9.55833333333333" customWidth="true"/>
    <col min="13" max="13" width="10.1" customWidth="true"/>
    <col min="14" max="14" width="10.7583333333333" customWidth="true"/>
    <col min="15" max="15" width="12.8083333333333" customWidth="true"/>
    <col min="16" max="16" width="9.66666666666667" customWidth="true"/>
    <col min="17" max="18" width="11.8416666666667" customWidth="true"/>
    <col min="19" max="19" width="8.53333333333333" style="50" customWidth="true"/>
  </cols>
  <sheetData>
    <row r="1" s="50" customFormat="true" ht="13" customHeight="true" spans="1:19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="50" customFormat="true" ht="30" customHeight="true" spans="1:19">
      <c r="A2" s="65" t="s">
        <v>107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="50" customFormat="true" ht="30" customHeight="true" spans="1:19">
      <c r="A3" s="66" t="s">
        <v>108</v>
      </c>
      <c r="B3" s="66" t="s">
        <v>109</v>
      </c>
      <c r="C3" s="66" t="s">
        <v>110</v>
      </c>
      <c r="D3" s="66" t="s">
        <v>111</v>
      </c>
      <c r="E3" s="66"/>
      <c r="F3" s="66" t="s">
        <v>112</v>
      </c>
      <c r="G3" s="66"/>
      <c r="H3" s="66"/>
      <c r="I3" s="66"/>
      <c r="J3" s="84" t="s">
        <v>113</v>
      </c>
      <c r="K3" s="85"/>
      <c r="L3" s="66" t="s">
        <v>114</v>
      </c>
      <c r="M3" s="66"/>
      <c r="N3" s="66"/>
      <c r="O3" s="91" t="s">
        <v>115</v>
      </c>
      <c r="P3" s="92"/>
      <c r="Q3" s="66" t="s">
        <v>116</v>
      </c>
      <c r="R3" s="96" t="s">
        <v>117</v>
      </c>
      <c r="S3" s="66" t="s">
        <v>118</v>
      </c>
    </row>
    <row r="4" s="50" customFormat="true" ht="12" customHeight="true" spans="1:19">
      <c r="A4" s="66"/>
      <c r="B4" s="66"/>
      <c r="C4" s="66"/>
      <c r="D4" s="67" t="s">
        <v>119</v>
      </c>
      <c r="E4" s="78">
        <v>0.25</v>
      </c>
      <c r="F4" s="66" t="s">
        <v>119</v>
      </c>
      <c r="G4" s="66"/>
      <c r="H4" s="79">
        <v>0.25</v>
      </c>
      <c r="I4" s="86"/>
      <c r="J4" s="66" t="s">
        <v>119</v>
      </c>
      <c r="K4" s="87">
        <v>0.25</v>
      </c>
      <c r="L4" s="66" t="s">
        <v>119</v>
      </c>
      <c r="M4" s="66"/>
      <c r="N4" s="78">
        <v>0.25</v>
      </c>
      <c r="O4" s="93"/>
      <c r="P4" s="89"/>
      <c r="Q4" s="66"/>
      <c r="R4" s="80"/>
      <c r="S4" s="66"/>
    </row>
    <row r="5" s="50" customFormat="true" ht="21" customHeight="true" spans="1:19">
      <c r="A5" s="66"/>
      <c r="B5" s="66"/>
      <c r="C5" s="66"/>
      <c r="D5" s="67" t="s">
        <v>120</v>
      </c>
      <c r="E5" s="67" t="s">
        <v>121</v>
      </c>
      <c r="F5" s="80" t="s">
        <v>122</v>
      </c>
      <c r="G5" s="80" t="s">
        <v>123</v>
      </c>
      <c r="H5" s="80" t="s">
        <v>124</v>
      </c>
      <c r="I5" s="88" t="s">
        <v>121</v>
      </c>
      <c r="J5" s="80" t="s">
        <v>125</v>
      </c>
      <c r="K5" s="89" t="s">
        <v>121</v>
      </c>
      <c r="L5" s="67" t="s">
        <v>126</v>
      </c>
      <c r="M5" s="80" t="s">
        <v>127</v>
      </c>
      <c r="N5" s="67" t="s">
        <v>121</v>
      </c>
      <c r="O5" s="66" t="s">
        <v>128</v>
      </c>
      <c r="P5" s="66" t="s">
        <v>129</v>
      </c>
      <c r="Q5" s="66"/>
      <c r="R5" s="80"/>
      <c r="S5" s="66"/>
    </row>
    <row r="6" s="50" customFormat="true" ht="72" customHeight="true" spans="1:19">
      <c r="A6" s="66"/>
      <c r="B6" s="66"/>
      <c r="C6" s="66"/>
      <c r="D6" s="66"/>
      <c r="E6" s="66"/>
      <c r="F6" s="81"/>
      <c r="G6" s="81"/>
      <c r="H6" s="81"/>
      <c r="I6" s="86"/>
      <c r="J6" s="67"/>
      <c r="K6" s="85"/>
      <c r="L6" s="66"/>
      <c r="M6" s="67"/>
      <c r="N6" s="66"/>
      <c r="O6" s="66"/>
      <c r="P6" s="66"/>
      <c r="Q6" s="66"/>
      <c r="R6" s="67"/>
      <c r="S6" s="66"/>
    </row>
    <row r="7" s="63" customFormat="true" ht="44" customHeight="true" spans="1:19">
      <c r="A7" s="68" t="s">
        <v>130</v>
      </c>
      <c r="B7" s="68"/>
      <c r="C7" s="68"/>
      <c r="D7" s="68">
        <v>1</v>
      </c>
      <c r="E7" s="68">
        <v>2</v>
      </c>
      <c r="F7" s="68" t="s">
        <v>131</v>
      </c>
      <c r="G7" s="68">
        <v>4</v>
      </c>
      <c r="H7" s="68">
        <v>5</v>
      </c>
      <c r="I7" s="68">
        <v>6</v>
      </c>
      <c r="J7" s="68">
        <v>7</v>
      </c>
      <c r="K7" s="68">
        <v>8</v>
      </c>
      <c r="L7" s="68">
        <v>9</v>
      </c>
      <c r="M7" s="68">
        <v>10</v>
      </c>
      <c r="N7" s="68">
        <v>11</v>
      </c>
      <c r="O7" s="68">
        <v>12</v>
      </c>
      <c r="P7" s="68">
        <v>13</v>
      </c>
      <c r="Q7" s="97" t="s">
        <v>132</v>
      </c>
      <c r="R7" s="68">
        <v>15</v>
      </c>
      <c r="S7" s="68">
        <v>16</v>
      </c>
    </row>
    <row r="8" s="63" customFormat="true" ht="20" customHeight="true" spans="1:19">
      <c r="A8" s="69" t="s">
        <v>11</v>
      </c>
      <c r="B8" s="69"/>
      <c r="C8" s="69"/>
      <c r="D8" s="70">
        <f t="shared" ref="D8:P8" si="0">SUM(D9:D76)</f>
        <v>35270081</v>
      </c>
      <c r="E8" s="82">
        <f t="shared" si="0"/>
        <v>100</v>
      </c>
      <c r="F8" s="82">
        <f t="shared" si="0"/>
        <v>2017481</v>
      </c>
      <c r="G8" s="82">
        <f t="shared" si="0"/>
        <v>241884</v>
      </c>
      <c r="H8" s="82">
        <f t="shared" si="0"/>
        <v>1775597</v>
      </c>
      <c r="I8" s="82">
        <f t="shared" si="0"/>
        <v>100</v>
      </c>
      <c r="J8" s="82">
        <f t="shared" si="0"/>
        <v>2142111</v>
      </c>
      <c r="K8" s="82">
        <f t="shared" si="0"/>
        <v>100</v>
      </c>
      <c r="L8" s="82">
        <f t="shared" si="0"/>
        <v>50174</v>
      </c>
      <c r="M8" s="94">
        <f t="shared" si="0"/>
        <v>57.5956363636364</v>
      </c>
      <c r="N8" s="82">
        <f t="shared" si="0"/>
        <v>99.9999999999999</v>
      </c>
      <c r="O8" s="82">
        <f t="shared" si="0"/>
        <v>3309.19689177308</v>
      </c>
      <c r="P8" s="94">
        <f t="shared" si="0"/>
        <v>56.5977054050659</v>
      </c>
      <c r="Q8" s="94">
        <f>SUM(Q9:Q58)</f>
        <v>113.39730399667</v>
      </c>
      <c r="R8" s="98">
        <f>SUM(R9:R58)</f>
        <v>100</v>
      </c>
      <c r="S8" s="82">
        <v>90000</v>
      </c>
    </row>
    <row r="9" s="63" customFormat="true" ht="20" customHeight="true" spans="1:19">
      <c r="A9" s="71">
        <v>1</v>
      </c>
      <c r="B9" s="72" t="s">
        <v>12</v>
      </c>
      <c r="C9" s="73" t="s">
        <v>133</v>
      </c>
      <c r="D9" s="40">
        <f>家庭养老床位建设和居家养老上门服务方向基础表!D2</f>
        <v>79558</v>
      </c>
      <c r="E9" s="83">
        <f t="shared" ref="E9:E44" si="1">(D9/$D$8)*100</f>
        <v>0.225567953756613</v>
      </c>
      <c r="F9" s="40">
        <f t="shared" ref="F9:F44" si="2">SUM(G9:H9)</f>
        <v>940</v>
      </c>
      <c r="G9" s="40">
        <f>家庭养老床位建设和居家养老上门服务方向基础表!E2</f>
        <v>50</v>
      </c>
      <c r="H9" s="40">
        <f>家庭养老床位建设和居家养老上门服务方向基础表!F2</f>
        <v>890</v>
      </c>
      <c r="I9" s="90">
        <f t="shared" ref="I9:I44" si="3">(F9/$F$8)*100</f>
        <v>0.0465927560160418</v>
      </c>
      <c r="J9" s="40">
        <f>家庭养老床位建设和居家养老上门服务方向基础表!G2</f>
        <v>2286</v>
      </c>
      <c r="K9" s="90">
        <f t="shared" ref="K9:K44" si="4">(J9/$J$8)*100</f>
        <v>0.106717158914734</v>
      </c>
      <c r="L9" s="40">
        <f>家庭养老床位建设和居家养老上门服务方向基础表!H2</f>
        <v>138</v>
      </c>
      <c r="M9" s="90">
        <f>IF(L9&lt;ROUND(AVERAGE($L$9:$L$58),0),1,1+(L9-ROUND(AVERAGE($L$9:$L$58),0))/(MAX($L$9:$L$58)-ROUND(AVERAGE($L$9:$L$58),0)))</f>
        <v>1</v>
      </c>
      <c r="N9" s="95">
        <f t="shared" ref="N9:N44" si="5">(M9/$M$8)*100</f>
        <v>1.7362426446448</v>
      </c>
      <c r="O9" s="95">
        <f>家庭养老床位建设和居家养老上门服务方向基础表!L2</f>
        <v>20</v>
      </c>
      <c r="P9" s="95">
        <f>1+0.2*(O9-MIN($O$9:$O$58))/(MAX($O$9:$O$58)-MIN($O$9:$O$58))</f>
        <v>1</v>
      </c>
      <c r="Q9" s="95">
        <f>(E9*$E$4+I9*$H$4+K9*$K$4+N9*$N$4)*P9</f>
        <v>0.528780128333046</v>
      </c>
      <c r="R9" s="99">
        <f>(Q9/$Q$8)*100</f>
        <v>0.466307495589644</v>
      </c>
      <c r="S9" s="100">
        <f>$S$8*R9/100</f>
        <v>419.676746030679</v>
      </c>
    </row>
    <row r="10" s="63" customFormat="true" ht="20" customHeight="true" spans="1:19">
      <c r="A10" s="71">
        <v>2</v>
      </c>
      <c r="B10" s="72" t="s">
        <v>14</v>
      </c>
      <c r="C10" s="73" t="s">
        <v>134</v>
      </c>
      <c r="D10" s="40">
        <f>家庭养老床位建设和居家养老上门服务方向基础表!D3</f>
        <v>200681</v>
      </c>
      <c r="E10" s="83">
        <f t="shared" si="1"/>
        <v>0.568983666354495</v>
      </c>
      <c r="F10" s="40">
        <f t="shared" si="2"/>
        <v>2324</v>
      </c>
      <c r="G10" s="40">
        <f>家庭养老床位建设和居家养老上门服务方向基础表!E3</f>
        <v>2324</v>
      </c>
      <c r="H10" s="40">
        <f>家庭养老床位建设和居家养老上门服务方向基础表!F3</f>
        <v>0</v>
      </c>
      <c r="I10" s="90">
        <f t="shared" si="3"/>
        <v>0.115193154235405</v>
      </c>
      <c r="J10" s="40">
        <f>家庭养老床位建设和居家养老上门服务方向基础表!G3</f>
        <v>11732</v>
      </c>
      <c r="K10" s="90">
        <f t="shared" si="4"/>
        <v>0.547684036914987</v>
      </c>
      <c r="L10" s="40">
        <f>家庭养老床位建设和居家养老上门服务方向基础表!H3</f>
        <v>42</v>
      </c>
      <c r="M10" s="90">
        <f t="shared" ref="M10:M41" si="6">IF(L10&lt;ROUND(AVERAGE($L$9:$L$58),0),1,1+(L10-ROUND(AVERAGE($L$9:$L$58),0))/(MAX($L$9:$L$58)-ROUND(AVERAGE($L$9:$L$58),0)))</f>
        <v>1</v>
      </c>
      <c r="N10" s="95">
        <f t="shared" si="5"/>
        <v>1.7362426446448</v>
      </c>
      <c r="O10" s="95">
        <f>家庭养老床位建设和居家养老上门服务方向基础表!L3</f>
        <v>49.5465289133233</v>
      </c>
      <c r="P10" s="95">
        <f t="shared" ref="P10:P41" si="7">1+0.2*(O10-MIN($O$9:$O$58))/(MAX($O$9:$O$58)-MIN($O$9:$O$58))</f>
        <v>1.08441865403807</v>
      </c>
      <c r="Q10" s="95">
        <f>(E10*$E$4+I10*$H$4+K10*$K$4+N10*$N$4)*P10</f>
        <v>0.80466670121171</v>
      </c>
      <c r="R10" s="99">
        <f t="shared" ref="R10:R41" si="8">(Q10/$Q$8)*100</f>
        <v>0.709599499151533</v>
      </c>
      <c r="S10" s="100">
        <f t="shared" ref="S10:S41" si="9">$S$8*R10/100</f>
        <v>638.639549236379</v>
      </c>
    </row>
    <row r="11" s="63" customFormat="true" ht="20" customHeight="true" spans="1:19">
      <c r="A11" s="71">
        <v>3</v>
      </c>
      <c r="B11" s="72" t="s">
        <v>14</v>
      </c>
      <c r="C11" s="73" t="s">
        <v>135</v>
      </c>
      <c r="D11" s="40">
        <f>家庭养老床位建设和居家养老上门服务方向基础表!D4</f>
        <v>258781</v>
      </c>
      <c r="E11" s="83">
        <f t="shared" si="1"/>
        <v>0.733712519684885</v>
      </c>
      <c r="F11" s="40">
        <f t="shared" si="2"/>
        <v>1350</v>
      </c>
      <c r="G11" s="40">
        <f>家庭养老床位建设和居家养老上门服务方向基础表!E4</f>
        <v>1350</v>
      </c>
      <c r="H11" s="40">
        <f>家庭养老床位建设和居家养老上门服务方向基础表!F4</f>
        <v>0</v>
      </c>
      <c r="I11" s="90">
        <f t="shared" si="3"/>
        <v>0.0669151283209111</v>
      </c>
      <c r="J11" s="40">
        <f>家庭养老床位建设和居家养老上门服务方向基础表!G4</f>
        <v>11844</v>
      </c>
      <c r="K11" s="90">
        <f t="shared" si="4"/>
        <v>0.552912524140906</v>
      </c>
      <c r="L11" s="40">
        <f>家庭养老床位建设和居家养老上门服务方向基础表!H4</f>
        <v>31</v>
      </c>
      <c r="M11" s="90">
        <f t="shared" si="6"/>
        <v>1</v>
      </c>
      <c r="N11" s="95">
        <f t="shared" si="5"/>
        <v>1.7362426446448</v>
      </c>
      <c r="O11" s="95">
        <f>家庭养老床位建设和居家养老上门服务方向基础表!L4</f>
        <v>49.5465289133233</v>
      </c>
      <c r="P11" s="95">
        <f t="shared" si="7"/>
        <v>1.08441865403807</v>
      </c>
      <c r="Q11" s="95">
        <f>(E11*$E$4+I11*$H$4+K11*$K$4+N11*$N$4)*P11</f>
        <v>0.837654530863749</v>
      </c>
      <c r="R11" s="99">
        <f t="shared" si="8"/>
        <v>0.738689987628231</v>
      </c>
      <c r="S11" s="100">
        <f t="shared" si="9"/>
        <v>664.820988865408</v>
      </c>
    </row>
    <row r="12" s="63" customFormat="true" ht="20" customHeight="true" spans="1:19">
      <c r="A12" s="71">
        <v>4</v>
      </c>
      <c r="B12" s="72" t="s">
        <v>17</v>
      </c>
      <c r="C12" s="72" t="s">
        <v>136</v>
      </c>
      <c r="D12" s="40">
        <f>家庭养老床位建设和居家养老上门服务方向基础表!D5</f>
        <v>2269151</v>
      </c>
      <c r="E12" s="83">
        <f t="shared" si="1"/>
        <v>6.43364272398467</v>
      </c>
      <c r="F12" s="40">
        <f t="shared" si="2"/>
        <v>78330</v>
      </c>
      <c r="G12" s="40">
        <f>家庭养老床位建设和居家养老上门服务方向基础表!E5</f>
        <v>1211</v>
      </c>
      <c r="H12" s="40">
        <f>家庭养老床位建设和居家养老上门服务方向基础表!F5</f>
        <v>77119</v>
      </c>
      <c r="I12" s="90">
        <f t="shared" si="3"/>
        <v>3.88256444546442</v>
      </c>
      <c r="J12" s="40">
        <f>家庭养老床位建设和居家养老上门服务方向基础表!G5</f>
        <v>113729</v>
      </c>
      <c r="K12" s="90">
        <f t="shared" si="4"/>
        <v>5.30920199746885</v>
      </c>
      <c r="L12" s="40">
        <f>家庭养老床位建设和居家养老上门服务方向基础表!H5</f>
        <v>3753</v>
      </c>
      <c r="M12" s="90">
        <f t="shared" si="6"/>
        <v>2</v>
      </c>
      <c r="N12" s="95">
        <f t="shared" si="5"/>
        <v>3.47248528928959</v>
      </c>
      <c r="O12" s="95">
        <f>家庭养老床位建设和居家养老上门服务方向基础表!L5</f>
        <v>66.7253509213955</v>
      </c>
      <c r="P12" s="95">
        <f t="shared" si="7"/>
        <v>1.13350100263256</v>
      </c>
      <c r="Q12" s="95">
        <f t="shared" ref="Q12:Q22" si="10">(E12*$E$4+I12*$H$4+K12*$K$4+N12*$N$4)*P12</f>
        <v>5.41187062857051</v>
      </c>
      <c r="R12" s="99">
        <f t="shared" si="8"/>
        <v>4.77248615075491</v>
      </c>
      <c r="S12" s="100">
        <f t="shared" si="9"/>
        <v>4295.23753567942</v>
      </c>
    </row>
    <row r="13" s="63" customFormat="true" ht="20" customHeight="true" spans="1:19">
      <c r="A13" s="71">
        <v>5</v>
      </c>
      <c r="B13" s="72" t="s">
        <v>17</v>
      </c>
      <c r="C13" s="73" t="s">
        <v>137</v>
      </c>
      <c r="D13" s="40">
        <f>家庭养老床位建设和居家养老上门服务方向基础表!D6</f>
        <v>1439959</v>
      </c>
      <c r="E13" s="83">
        <f t="shared" si="1"/>
        <v>4.08266428421301</v>
      </c>
      <c r="F13" s="40">
        <f t="shared" si="2"/>
        <v>31522</v>
      </c>
      <c r="G13" s="40">
        <f>家庭养老床位建设和居家养老上门服务方向基础表!E6</f>
        <v>409</v>
      </c>
      <c r="H13" s="40">
        <f>家庭养老床位建设和居家养老上门服务方向基础表!F6</f>
        <v>31113</v>
      </c>
      <c r="I13" s="90">
        <f t="shared" si="3"/>
        <v>1.56244346291241</v>
      </c>
      <c r="J13" s="40">
        <f>家庭养老床位建设和居家养老上门服务方向基础表!G6</f>
        <v>70375</v>
      </c>
      <c r="K13" s="90">
        <f t="shared" si="4"/>
        <v>3.2853106118217</v>
      </c>
      <c r="L13" s="40">
        <f>家庭养老床位建设和居家养老上门服务方向基础表!H6</f>
        <v>3172</v>
      </c>
      <c r="M13" s="90">
        <f t="shared" si="6"/>
        <v>1.78872727272727</v>
      </c>
      <c r="N13" s="95">
        <f t="shared" si="5"/>
        <v>3.10566457054827</v>
      </c>
      <c r="O13" s="95">
        <f>家庭养老床位建设和居家养老上门服务方向基础表!L6</f>
        <v>66.7253509213955</v>
      </c>
      <c r="P13" s="95">
        <f t="shared" si="7"/>
        <v>1.13350100263256</v>
      </c>
      <c r="Q13" s="95">
        <f t="shared" si="10"/>
        <v>3.41072801708792</v>
      </c>
      <c r="R13" s="99">
        <f t="shared" si="8"/>
        <v>3.0077681716208</v>
      </c>
      <c r="S13" s="100">
        <f t="shared" si="9"/>
        <v>2706.99135445872</v>
      </c>
    </row>
    <row r="14" s="63" customFormat="true" ht="20" customHeight="true" spans="1:19">
      <c r="A14" s="71">
        <v>6</v>
      </c>
      <c r="B14" s="72" t="s">
        <v>20</v>
      </c>
      <c r="C14" s="72" t="s">
        <v>138</v>
      </c>
      <c r="D14" s="40">
        <f>家庭养老床位建设和居家养老上门服务方向基础表!D7</f>
        <v>609270</v>
      </c>
      <c r="E14" s="83">
        <f t="shared" si="1"/>
        <v>1.72744145384866</v>
      </c>
      <c r="F14" s="40">
        <f t="shared" si="2"/>
        <v>33387</v>
      </c>
      <c r="G14" s="40">
        <f>家庭养老床位建设和居家养老上门服务方向基础表!E7</f>
        <v>2645</v>
      </c>
      <c r="H14" s="40">
        <f>家庭养老床位建设和居家养老上门服务方向基础表!F7</f>
        <v>30742</v>
      </c>
      <c r="I14" s="90">
        <f t="shared" si="3"/>
        <v>1.65488547351871</v>
      </c>
      <c r="J14" s="40">
        <f>家庭养老床位建设和居家养老上门服务方向基础表!G7</f>
        <v>40853</v>
      </c>
      <c r="K14" s="90">
        <f t="shared" si="4"/>
        <v>1.90713739857552</v>
      </c>
      <c r="L14" s="40">
        <f>家庭养老床位建设和居家养老上门服务方向基础表!H7</f>
        <v>554</v>
      </c>
      <c r="M14" s="90">
        <f t="shared" si="6"/>
        <v>1</v>
      </c>
      <c r="N14" s="95">
        <f t="shared" si="5"/>
        <v>1.7362426446448</v>
      </c>
      <c r="O14" s="95">
        <f>家庭养老床位建设和居家养老上门服务方向基础表!L7</f>
        <v>60.976927061053</v>
      </c>
      <c r="P14" s="95">
        <f t="shared" si="7"/>
        <v>1.11707693446015</v>
      </c>
      <c r="Q14" s="95">
        <f t="shared" si="10"/>
        <v>1.96206380127985</v>
      </c>
      <c r="R14" s="99">
        <f t="shared" si="8"/>
        <v>1.7302561279036</v>
      </c>
      <c r="S14" s="100">
        <f t="shared" si="9"/>
        <v>1557.23051511324</v>
      </c>
    </row>
    <row r="15" s="63" customFormat="true" ht="20" customHeight="true" spans="1:19">
      <c r="A15" s="71">
        <v>7</v>
      </c>
      <c r="B15" s="72" t="s">
        <v>20</v>
      </c>
      <c r="C15" s="72" t="s">
        <v>139</v>
      </c>
      <c r="D15" s="40">
        <f>家庭养老床位建设和居家养老上门服务方向基础表!D8</f>
        <v>718926</v>
      </c>
      <c r="E15" s="83">
        <f t="shared" si="1"/>
        <v>2.03834519121178</v>
      </c>
      <c r="F15" s="40">
        <f t="shared" si="2"/>
        <v>27565</v>
      </c>
      <c r="G15" s="40">
        <f>家庭养老床位建设和居家养老上门服务方向基础表!E8</f>
        <v>3157</v>
      </c>
      <c r="H15" s="40">
        <f>家庭养老床位建设和居家养老上门服务方向基础表!F8</f>
        <v>24408</v>
      </c>
      <c r="I15" s="90">
        <f t="shared" si="3"/>
        <v>1.36630778678957</v>
      </c>
      <c r="J15" s="40">
        <f>家庭养老床位建设和居家养老上门服务方向基础表!G8</f>
        <v>51012</v>
      </c>
      <c r="K15" s="90">
        <f t="shared" si="4"/>
        <v>2.38138919971934</v>
      </c>
      <c r="L15" s="40">
        <f>家庭养老床位建设和居家养老上门服务方向基础表!H8</f>
        <v>561</v>
      </c>
      <c r="M15" s="90">
        <f t="shared" si="6"/>
        <v>1</v>
      </c>
      <c r="N15" s="95">
        <f t="shared" si="5"/>
        <v>1.7362426446448</v>
      </c>
      <c r="O15" s="95">
        <f>家庭养老床位建设和居家养老上门服务方向基础表!L8</f>
        <v>60.976927061053</v>
      </c>
      <c r="P15" s="95">
        <f t="shared" si="7"/>
        <v>1.11707693446015</v>
      </c>
      <c r="Q15" s="95">
        <f t="shared" si="10"/>
        <v>2.10074271737604</v>
      </c>
      <c r="R15" s="99">
        <f t="shared" si="8"/>
        <v>1.85255084850847</v>
      </c>
      <c r="S15" s="100">
        <f t="shared" si="9"/>
        <v>1667.29576365762</v>
      </c>
    </row>
    <row r="16" s="63" customFormat="true" ht="20" customHeight="true" spans="1:19">
      <c r="A16" s="71">
        <v>8</v>
      </c>
      <c r="B16" s="72" t="s">
        <v>22</v>
      </c>
      <c r="C16" s="74" t="s">
        <v>140</v>
      </c>
      <c r="D16" s="40">
        <f>家庭养老床位建设和居家养老上门服务方向基础表!D9</f>
        <v>323941</v>
      </c>
      <c r="E16" s="83">
        <f t="shared" si="1"/>
        <v>0.918458338669537</v>
      </c>
      <c r="F16" s="40">
        <f t="shared" si="2"/>
        <v>11203</v>
      </c>
      <c r="G16" s="40">
        <f>家庭养老床位建设和居家养老上门服务方向基础表!E9</f>
        <v>1604</v>
      </c>
      <c r="H16" s="40">
        <f>家庭养老床位建设和居家养老上门服务方向基础表!F9</f>
        <v>9599</v>
      </c>
      <c r="I16" s="90">
        <f t="shared" si="3"/>
        <v>0.555296431540124</v>
      </c>
      <c r="J16" s="40">
        <f>家庭养老床位建设和居家养老上门服务方向基础表!G9</f>
        <v>24781</v>
      </c>
      <c r="K16" s="90">
        <f t="shared" si="4"/>
        <v>1.15684948165618</v>
      </c>
      <c r="L16" s="40">
        <f>家庭养老床位建设和居家养老上门服务方向基础表!H9</f>
        <v>111</v>
      </c>
      <c r="M16" s="90">
        <f t="shared" si="6"/>
        <v>1</v>
      </c>
      <c r="N16" s="95">
        <f t="shared" si="5"/>
        <v>1.7362426446448</v>
      </c>
      <c r="O16" s="95">
        <f>家庭养老床位建设和居家养老上门服务方向基础表!L9</f>
        <v>68.0462037399446</v>
      </c>
      <c r="P16" s="95">
        <f t="shared" si="7"/>
        <v>1.13727486782841</v>
      </c>
      <c r="Q16" s="95">
        <f t="shared" si="10"/>
        <v>1.24157630676401</v>
      </c>
      <c r="R16" s="99">
        <f t="shared" si="8"/>
        <v>1.09489049827893</v>
      </c>
      <c r="S16" s="100">
        <f t="shared" si="9"/>
        <v>985.401448451035</v>
      </c>
    </row>
    <row r="17" s="63" customFormat="true" ht="20" customHeight="true" spans="1:19">
      <c r="A17" s="71">
        <v>9</v>
      </c>
      <c r="B17" s="72" t="s">
        <v>22</v>
      </c>
      <c r="C17" s="74" t="s">
        <v>141</v>
      </c>
      <c r="D17" s="40">
        <f>家庭养老床位建设和居家养老上门服务方向基础表!D10</f>
        <v>325080</v>
      </c>
      <c r="E17" s="83">
        <f t="shared" si="1"/>
        <v>0.921687704658234</v>
      </c>
      <c r="F17" s="40">
        <f t="shared" si="2"/>
        <v>48252</v>
      </c>
      <c r="G17" s="40">
        <f>家庭养老床位建设和居家养老上门服务方向基础表!E10</f>
        <v>5611</v>
      </c>
      <c r="H17" s="40">
        <f>家庭养老床位建设和居家养老上门服务方向基础表!F10</f>
        <v>42641</v>
      </c>
      <c r="I17" s="90">
        <f t="shared" si="3"/>
        <v>2.39169538647452</v>
      </c>
      <c r="J17" s="40">
        <f>家庭养老床位建设和居家养老上门服务方向基础表!G10</f>
        <v>23606</v>
      </c>
      <c r="K17" s="90">
        <f t="shared" si="4"/>
        <v>1.10199704870569</v>
      </c>
      <c r="L17" s="40">
        <f>家庭养老床位建设和居家养老上门服务方向基础表!H10</f>
        <v>115</v>
      </c>
      <c r="M17" s="90">
        <f t="shared" si="6"/>
        <v>1</v>
      </c>
      <c r="N17" s="95">
        <f t="shared" si="5"/>
        <v>1.7362426446448</v>
      </c>
      <c r="O17" s="95">
        <f>家庭养老床位建设和居家养老上门服务方向基础表!L10</f>
        <v>68.0462037399446</v>
      </c>
      <c r="P17" s="95">
        <f t="shared" si="7"/>
        <v>1.13727486782841</v>
      </c>
      <c r="Q17" s="95">
        <f t="shared" si="10"/>
        <v>1.74902149728835</v>
      </c>
      <c r="R17" s="99">
        <f t="shared" si="8"/>
        <v>1.54238366843335</v>
      </c>
      <c r="S17" s="100">
        <f t="shared" si="9"/>
        <v>1388.14530159001</v>
      </c>
    </row>
    <row r="18" s="63" customFormat="true" ht="20" customHeight="true" spans="1:19">
      <c r="A18" s="71">
        <v>10</v>
      </c>
      <c r="B18" s="72" t="s">
        <v>142</v>
      </c>
      <c r="C18" s="73" t="s">
        <v>143</v>
      </c>
      <c r="D18" s="40">
        <f>家庭养老床位建设和居家养老上门服务方向基础表!D11</f>
        <v>563224</v>
      </c>
      <c r="E18" s="83">
        <f t="shared" si="1"/>
        <v>1.59688887587188</v>
      </c>
      <c r="F18" s="40">
        <f t="shared" si="2"/>
        <v>25497</v>
      </c>
      <c r="G18" s="40">
        <f>家庭养老床位建设和居家养老上门服务方向基础表!E11</f>
        <v>4374</v>
      </c>
      <c r="H18" s="40">
        <f>家庭养老床位建设和居家养老上门服务方向基础表!F11</f>
        <v>21123</v>
      </c>
      <c r="I18" s="90">
        <f t="shared" si="3"/>
        <v>1.26380372355427</v>
      </c>
      <c r="J18" s="40">
        <f>家庭养老床位建设和居家养老上门服务方向基础表!G11</f>
        <v>22298</v>
      </c>
      <c r="K18" s="90">
        <f t="shared" si="4"/>
        <v>1.04093578717443</v>
      </c>
      <c r="L18" s="40">
        <f>家庭养老床位建设和居家养老上门服务方向基础表!H11</f>
        <v>242</v>
      </c>
      <c r="M18" s="90">
        <f t="shared" si="6"/>
        <v>1</v>
      </c>
      <c r="N18" s="95">
        <f t="shared" si="5"/>
        <v>1.7362426446448</v>
      </c>
      <c r="O18" s="95">
        <f>家庭养老床位建设和居家养老上门服务方向基础表!L11</f>
        <v>69.036062944775</v>
      </c>
      <c r="P18" s="95">
        <f t="shared" si="7"/>
        <v>1.14010303698507</v>
      </c>
      <c r="Q18" s="95">
        <f t="shared" si="10"/>
        <v>1.60693847121325</v>
      </c>
      <c r="R18" s="99">
        <f t="shared" si="8"/>
        <v>1.4170870158081</v>
      </c>
      <c r="S18" s="100">
        <f t="shared" si="9"/>
        <v>1275.37831422729</v>
      </c>
    </row>
    <row r="19" s="63" customFormat="true" ht="20" customHeight="true" spans="1:19">
      <c r="A19" s="71">
        <v>11</v>
      </c>
      <c r="B19" s="72" t="s">
        <v>31</v>
      </c>
      <c r="C19" s="75" t="s">
        <v>144</v>
      </c>
      <c r="D19" s="40">
        <f>家庭养老床位建设和居家养老上门服务方向基础表!D12</f>
        <v>492638</v>
      </c>
      <c r="E19" s="83">
        <f t="shared" si="1"/>
        <v>1.39675891302886</v>
      </c>
      <c r="F19" s="40">
        <f t="shared" si="2"/>
        <v>42521</v>
      </c>
      <c r="G19" s="40">
        <f>家庭养老床位建设和居家养老上门服务方向基础表!E12</f>
        <v>16427</v>
      </c>
      <c r="H19" s="40">
        <f>家庭养老床位建设和居家养老上门服务方向基础表!F12</f>
        <v>26094</v>
      </c>
      <c r="I19" s="90">
        <f t="shared" si="3"/>
        <v>2.10762827506182</v>
      </c>
      <c r="J19" s="40">
        <f>家庭养老床位建设和居家养老上门服务方向基础表!G12</f>
        <v>33678</v>
      </c>
      <c r="K19" s="90">
        <f t="shared" si="4"/>
        <v>1.5721874356651</v>
      </c>
      <c r="L19" s="40">
        <f>家庭养老床位建设和居家养老上门服务方向基础表!H12</f>
        <v>605</v>
      </c>
      <c r="M19" s="90">
        <f t="shared" si="6"/>
        <v>1</v>
      </c>
      <c r="N19" s="95">
        <f t="shared" si="5"/>
        <v>1.7362426446448</v>
      </c>
      <c r="O19" s="95">
        <f>家庭养老床位建设和居家养老上门服务方向基础表!L12</f>
        <v>74.0142382199541</v>
      </c>
      <c r="P19" s="95">
        <f t="shared" si="7"/>
        <v>1.15432639491415</v>
      </c>
      <c r="Q19" s="95">
        <f t="shared" si="10"/>
        <v>1.96605369916043</v>
      </c>
      <c r="R19" s="99">
        <f t="shared" si="8"/>
        <v>1.73377464001981</v>
      </c>
      <c r="S19" s="100">
        <f t="shared" si="9"/>
        <v>1560.39717601782</v>
      </c>
    </row>
    <row r="20" s="63" customFormat="true" ht="20" customHeight="true" spans="1:19">
      <c r="A20" s="71">
        <v>12</v>
      </c>
      <c r="B20" s="72" t="s">
        <v>33</v>
      </c>
      <c r="C20" s="72" t="s">
        <v>145</v>
      </c>
      <c r="D20" s="40">
        <f>家庭养老床位建设和居家养老上门服务方向基础表!D13</f>
        <v>378786</v>
      </c>
      <c r="E20" s="83">
        <f t="shared" si="1"/>
        <v>1.07395840684347</v>
      </c>
      <c r="F20" s="40">
        <f t="shared" si="2"/>
        <v>14294</v>
      </c>
      <c r="G20" s="40">
        <f>家庭养老床位建设和居家养老上门服务方向基础表!E13</f>
        <v>4657</v>
      </c>
      <c r="H20" s="40">
        <f>家庭养老床位建设和居家养老上门服务方向基础表!F13</f>
        <v>9637</v>
      </c>
      <c r="I20" s="90">
        <f t="shared" si="3"/>
        <v>0.70850729201415</v>
      </c>
      <c r="J20" s="40">
        <f>家庭养老床位建设和居家养老上门服务方向基础表!G13</f>
        <v>12994</v>
      </c>
      <c r="K20" s="90">
        <f t="shared" si="4"/>
        <v>0.606597884049893</v>
      </c>
      <c r="L20" s="40">
        <f>家庭养老床位建设和居家养老上门服务方向基础表!H13</f>
        <v>46</v>
      </c>
      <c r="M20" s="90">
        <f t="shared" si="6"/>
        <v>1</v>
      </c>
      <c r="N20" s="95">
        <f t="shared" si="5"/>
        <v>1.7362426446448</v>
      </c>
      <c r="O20" s="95">
        <f>家庭养老床位建设和居家养老上门服务方向基础表!L13</f>
        <v>78.8964593752139</v>
      </c>
      <c r="P20" s="95">
        <f t="shared" si="7"/>
        <v>1.1682755982149</v>
      </c>
      <c r="Q20" s="95">
        <f t="shared" si="10"/>
        <v>1.20487365020333</v>
      </c>
      <c r="R20" s="99">
        <f t="shared" si="8"/>
        <v>1.06252407044767</v>
      </c>
      <c r="S20" s="100">
        <f t="shared" si="9"/>
        <v>956.271663402899</v>
      </c>
    </row>
    <row r="21" s="63" customFormat="true" ht="20" customHeight="true" spans="1:19">
      <c r="A21" s="71">
        <v>13</v>
      </c>
      <c r="B21" s="72" t="s">
        <v>35</v>
      </c>
      <c r="C21" s="72" t="s">
        <v>146</v>
      </c>
      <c r="D21" s="40">
        <f>家庭养老床位建设和居家养老上门服务方向基础表!D14</f>
        <v>251615</v>
      </c>
      <c r="E21" s="83">
        <f t="shared" si="1"/>
        <v>0.713395016019385</v>
      </c>
      <c r="F21" s="40">
        <f t="shared" si="2"/>
        <v>946</v>
      </c>
      <c r="G21" s="40">
        <f>家庭养老床位建设和居家养老上门服务方向基础表!E14</f>
        <v>946</v>
      </c>
      <c r="H21" s="40">
        <f>家庭养老床位建设和居家养老上门服务方向基础表!F14</f>
        <v>0</v>
      </c>
      <c r="I21" s="90">
        <f t="shared" si="3"/>
        <v>0.0468901565863569</v>
      </c>
      <c r="J21" s="40">
        <f>家庭养老床位建设和居家养老上门服务方向基础表!G14</f>
        <v>8932</v>
      </c>
      <c r="K21" s="90">
        <f t="shared" si="4"/>
        <v>0.416971856267019</v>
      </c>
      <c r="L21" s="40">
        <f>家庭养老床位建设和居家养老上门服务方向基础表!H14</f>
        <v>406</v>
      </c>
      <c r="M21" s="90">
        <f t="shared" si="6"/>
        <v>1</v>
      </c>
      <c r="N21" s="95">
        <f t="shared" si="5"/>
        <v>1.7362426446448</v>
      </c>
      <c r="O21" s="95">
        <f>家庭养老床位建设和居家养老上门服务方向基础表!L14</f>
        <v>25.4</v>
      </c>
      <c r="P21" s="95">
        <f t="shared" si="7"/>
        <v>1.01542857142857</v>
      </c>
      <c r="Q21" s="95">
        <f t="shared" si="10"/>
        <v>0.739612702834385</v>
      </c>
      <c r="R21" s="99">
        <f t="shared" si="8"/>
        <v>0.652231293661183</v>
      </c>
      <c r="S21" s="100">
        <f t="shared" si="9"/>
        <v>587.008164295065</v>
      </c>
    </row>
    <row r="22" s="63" customFormat="true" ht="20" customHeight="true" spans="1:19">
      <c r="A22" s="71">
        <v>14</v>
      </c>
      <c r="B22" s="72" t="s">
        <v>37</v>
      </c>
      <c r="C22" s="72" t="s">
        <v>147</v>
      </c>
      <c r="D22" s="40">
        <f>家庭养老床位建设和居家养老上门服务方向基础表!D15</f>
        <v>1038519</v>
      </c>
      <c r="E22" s="83">
        <f t="shared" si="1"/>
        <v>2.94447580089198</v>
      </c>
      <c r="F22" s="40">
        <f t="shared" si="2"/>
        <v>21584</v>
      </c>
      <c r="G22" s="40">
        <f>家庭养老床位建设和居家养老上门服务方向基础表!E15</f>
        <v>1133</v>
      </c>
      <c r="H22" s="40">
        <f>家庭养老床位建设和居家养老上门服务方向基础表!F15</f>
        <v>20451</v>
      </c>
      <c r="I22" s="90">
        <f t="shared" si="3"/>
        <v>1.06984898494707</v>
      </c>
      <c r="J22" s="40">
        <f>家庭养老床位建设和居家养老上门服务方向基础表!G15</f>
        <v>44636</v>
      </c>
      <c r="K22" s="90">
        <f t="shared" si="4"/>
        <v>2.08373889121525</v>
      </c>
      <c r="L22" s="40">
        <f>家庭养老床位建设和居家养老上门服务方向基础表!H15</f>
        <v>1991</v>
      </c>
      <c r="M22" s="90">
        <f t="shared" si="6"/>
        <v>1.35927272727273</v>
      </c>
      <c r="N22" s="95">
        <f t="shared" si="5"/>
        <v>2.36002727479355</v>
      </c>
      <c r="O22" s="95">
        <f>家庭养老床位建设和居家养老上门服务方向基础表!L15</f>
        <v>49.2472292184883</v>
      </c>
      <c r="P22" s="95">
        <f t="shared" si="7"/>
        <v>1.08356351205282</v>
      </c>
      <c r="Q22" s="95">
        <f t="shared" si="10"/>
        <v>2.29121968426161</v>
      </c>
      <c r="R22" s="99">
        <f t="shared" si="8"/>
        <v>2.02052394854898</v>
      </c>
      <c r="S22" s="100">
        <f t="shared" si="9"/>
        <v>1818.47155369409</v>
      </c>
    </row>
    <row r="23" s="63" customFormat="true" ht="20" customHeight="true" spans="1:19">
      <c r="A23" s="71">
        <v>15</v>
      </c>
      <c r="B23" s="72" t="s">
        <v>37</v>
      </c>
      <c r="C23" s="72" t="s">
        <v>148</v>
      </c>
      <c r="D23" s="40">
        <f>家庭养老床位建设和居家养老上门服务方向基础表!D16</f>
        <v>2162402</v>
      </c>
      <c r="E23" s="83">
        <f t="shared" si="1"/>
        <v>6.13098109981658</v>
      </c>
      <c r="F23" s="40">
        <f t="shared" si="2"/>
        <v>6053</v>
      </c>
      <c r="G23" s="40">
        <f>家庭养老床位建设和居家养老上门服务方向基础表!E16</f>
        <v>2081</v>
      </c>
      <c r="H23" s="40">
        <f>家庭养老床位建设和居家养老上门服务方向基础表!F16</f>
        <v>3972</v>
      </c>
      <c r="I23" s="90">
        <f t="shared" si="3"/>
        <v>0.300027608686278</v>
      </c>
      <c r="J23" s="40">
        <f>家庭养老床位建设和居家养老上门服务方向基础表!G16</f>
        <v>40691</v>
      </c>
      <c r="K23" s="90">
        <f t="shared" si="4"/>
        <v>1.8995747652666</v>
      </c>
      <c r="L23" s="40">
        <f>家庭养老床位建设和居家养老上门服务方向基础表!H16</f>
        <v>1451</v>
      </c>
      <c r="M23" s="90">
        <f t="shared" si="6"/>
        <v>1.16290909090909</v>
      </c>
      <c r="N23" s="95">
        <f t="shared" si="5"/>
        <v>2.01909235548147</v>
      </c>
      <c r="O23" s="95">
        <f>家庭养老床位建设和居家养老上门服务方向基础表!L16</f>
        <v>49.2472292184883</v>
      </c>
      <c r="P23" s="95">
        <f t="shared" si="7"/>
        <v>1.08356351205282</v>
      </c>
      <c r="Q23" s="95">
        <f t="shared" ref="Q23:Q58" si="11">(E23*$E$4+I23*$H$4+K23*$K$4+N23*$N$4)*P23</f>
        <v>2.80363277253783</v>
      </c>
      <c r="R23" s="99">
        <f t="shared" si="8"/>
        <v>2.47239808507278</v>
      </c>
      <c r="S23" s="100">
        <f t="shared" si="9"/>
        <v>2225.15827656551</v>
      </c>
    </row>
    <row r="24" s="63" customFormat="true" ht="20" customHeight="true" spans="1:19">
      <c r="A24" s="71">
        <v>16</v>
      </c>
      <c r="B24" s="72" t="s">
        <v>149</v>
      </c>
      <c r="C24" s="72" t="s">
        <v>150</v>
      </c>
      <c r="D24" s="40">
        <f>家庭养老床位建设和居家养老上门服务方向基础表!D17</f>
        <v>1579709</v>
      </c>
      <c r="E24" s="83">
        <f t="shared" si="1"/>
        <v>4.47889246412561</v>
      </c>
      <c r="F24" s="40">
        <f t="shared" si="2"/>
        <v>25026</v>
      </c>
      <c r="G24" s="40">
        <f>家庭养老床位建设和居家养老上门服务方向基础表!E17</f>
        <v>1063</v>
      </c>
      <c r="H24" s="40">
        <f>家庭养老床位建设和居家养老上门服务方向基础表!F17</f>
        <v>23963</v>
      </c>
      <c r="I24" s="90">
        <f t="shared" si="3"/>
        <v>1.24045777878453</v>
      </c>
      <c r="J24" s="40">
        <f>家庭养老床位建设和居家养老上门服务方向基础表!G17</f>
        <v>91993</v>
      </c>
      <c r="K24" s="90">
        <f t="shared" si="4"/>
        <v>4.29450201226734</v>
      </c>
      <c r="L24" s="40">
        <f>家庭养老床位建设和居家养老上门服务方向基础表!H17</f>
        <v>3298</v>
      </c>
      <c r="M24" s="90">
        <f t="shared" si="6"/>
        <v>1.83454545454545</v>
      </c>
      <c r="N24" s="95">
        <f t="shared" si="5"/>
        <v>3.18521605172108</v>
      </c>
      <c r="O24" s="95">
        <f>家庭养老床位建设和居家养老上门服务方向基础表!L17</f>
        <v>43.6757729270216</v>
      </c>
      <c r="P24" s="95">
        <f t="shared" si="7"/>
        <v>1.06764506550578</v>
      </c>
      <c r="Q24" s="95">
        <f t="shared" si="11"/>
        <v>3.5229800367835</v>
      </c>
      <c r="R24" s="99">
        <f t="shared" si="8"/>
        <v>3.10675819672658</v>
      </c>
      <c r="S24" s="100">
        <f t="shared" si="9"/>
        <v>2796.08237705392</v>
      </c>
    </row>
    <row r="25" s="63" customFormat="true" ht="20" customHeight="true" spans="1:19">
      <c r="A25" s="71">
        <v>17</v>
      </c>
      <c r="B25" s="72" t="s">
        <v>44</v>
      </c>
      <c r="C25" s="72" t="s">
        <v>151</v>
      </c>
      <c r="D25" s="40">
        <f>家庭养老床位建设和居家养老上门服务方向基础表!D18</f>
        <v>739652</v>
      </c>
      <c r="E25" s="83">
        <f t="shared" si="1"/>
        <v>2.0971088782019</v>
      </c>
      <c r="F25" s="40">
        <f t="shared" si="2"/>
        <v>30437</v>
      </c>
      <c r="G25" s="40">
        <f>家庭养老床位建设和居家养老上门服务方向基础表!E18</f>
        <v>8875</v>
      </c>
      <c r="H25" s="40">
        <f>家庭养老床位建设和居家养老上门服务方向基础表!F18</f>
        <v>21562</v>
      </c>
      <c r="I25" s="90">
        <f t="shared" si="3"/>
        <v>1.50866352644709</v>
      </c>
      <c r="J25" s="40">
        <f>家庭养老床位建设和居家养老上门服务方向基础表!G18</f>
        <v>53293</v>
      </c>
      <c r="K25" s="90">
        <f t="shared" si="4"/>
        <v>2.48787294402578</v>
      </c>
      <c r="L25" s="40">
        <f>家庭养老床位建设和居家养老上门服务方向基础表!H18</f>
        <v>634</v>
      </c>
      <c r="M25" s="90">
        <f t="shared" si="6"/>
        <v>1</v>
      </c>
      <c r="N25" s="95">
        <f t="shared" si="5"/>
        <v>1.7362426446448</v>
      </c>
      <c r="O25" s="95">
        <f>家庭养老床位建设和居家养老上门服务方向基础表!L18</f>
        <v>65.9953553584027</v>
      </c>
      <c r="P25" s="95">
        <f t="shared" si="7"/>
        <v>1.13141530102401</v>
      </c>
      <c r="Q25" s="95">
        <f t="shared" si="11"/>
        <v>2.21471377023648</v>
      </c>
      <c r="R25" s="99">
        <f t="shared" si="8"/>
        <v>1.95305681191638</v>
      </c>
      <c r="S25" s="100">
        <f t="shared" si="9"/>
        <v>1757.75113072474</v>
      </c>
    </row>
    <row r="26" s="63" customFormat="true" ht="20" customHeight="true" spans="1:19">
      <c r="A26" s="71">
        <v>18</v>
      </c>
      <c r="B26" s="72" t="s">
        <v>44</v>
      </c>
      <c r="C26" s="72" t="s">
        <v>152</v>
      </c>
      <c r="D26" s="40">
        <f>家庭养老床位建设和居家养老上门服务方向基础表!D19</f>
        <v>594191</v>
      </c>
      <c r="E26" s="83">
        <f t="shared" si="1"/>
        <v>1.6846885041177</v>
      </c>
      <c r="F26" s="40">
        <f t="shared" si="2"/>
        <v>29721</v>
      </c>
      <c r="G26" s="40">
        <f>家庭养老床位建设和居家养老上门服务方向基础表!E19</f>
        <v>6767</v>
      </c>
      <c r="H26" s="40">
        <f>家庭养老床位建设和居家养老上门服务方向基础表!F19</f>
        <v>22954</v>
      </c>
      <c r="I26" s="90">
        <f t="shared" si="3"/>
        <v>1.47317372505615</v>
      </c>
      <c r="J26" s="40">
        <f>家庭养老床位建设和居家养老上门服务方向基础表!G19</f>
        <v>48374</v>
      </c>
      <c r="K26" s="90">
        <f t="shared" si="4"/>
        <v>2.25823965238029</v>
      </c>
      <c r="L26" s="40">
        <f>家庭养老床位建设和居家养老上门服务方向基础表!H19</f>
        <v>191</v>
      </c>
      <c r="M26" s="90">
        <f t="shared" si="6"/>
        <v>1</v>
      </c>
      <c r="N26" s="95">
        <f t="shared" si="5"/>
        <v>1.7362426446448</v>
      </c>
      <c r="O26" s="95">
        <f>家庭养老床位建设和居家养老上门服务方向基础表!L19</f>
        <v>65.9953553584027</v>
      </c>
      <c r="P26" s="95">
        <f t="shared" si="7"/>
        <v>1.13141530102401</v>
      </c>
      <c r="Q26" s="95">
        <f t="shared" si="11"/>
        <v>2.0230680087842</v>
      </c>
      <c r="R26" s="99">
        <f t="shared" si="8"/>
        <v>1.7840530043321</v>
      </c>
      <c r="S26" s="100">
        <f t="shared" si="9"/>
        <v>1605.64770389889</v>
      </c>
    </row>
    <row r="27" s="63" customFormat="true" ht="20" customHeight="true" spans="1:19">
      <c r="A27" s="71">
        <v>19</v>
      </c>
      <c r="B27" s="72" t="s">
        <v>153</v>
      </c>
      <c r="C27" s="72" t="s">
        <v>154</v>
      </c>
      <c r="D27" s="40">
        <f>家庭养老床位建设和居家养老上门服务方向基础表!D20</f>
        <v>906547</v>
      </c>
      <c r="E27" s="83">
        <f t="shared" si="1"/>
        <v>2.57030030637015</v>
      </c>
      <c r="F27" s="40">
        <f t="shared" si="2"/>
        <v>33584</v>
      </c>
      <c r="G27" s="40">
        <f>家庭养老床位建设和居家养老上门服务方向基础表!E20</f>
        <v>4480</v>
      </c>
      <c r="H27" s="40">
        <f>家庭养老床位建设和居家养老上门服务方向基础表!F20</f>
        <v>29104</v>
      </c>
      <c r="I27" s="90">
        <f t="shared" si="3"/>
        <v>1.66465012557739</v>
      </c>
      <c r="J27" s="40">
        <f>家庭养老床位建设和居家养老上门服务方向基础表!G20</f>
        <v>71939</v>
      </c>
      <c r="K27" s="90">
        <f t="shared" si="4"/>
        <v>3.35832270129792</v>
      </c>
      <c r="L27" s="40">
        <f>家庭养老床位建设和居家养老上门服务方向基础表!H20</f>
        <v>2336</v>
      </c>
      <c r="M27" s="90">
        <f t="shared" si="6"/>
        <v>1.48472727272727</v>
      </c>
      <c r="N27" s="95">
        <f t="shared" si="5"/>
        <v>2.57784680657625</v>
      </c>
      <c r="O27" s="95">
        <f>家庭养老床位建设和居家养老上门服务方向基础表!L20</f>
        <v>57.9886613557615</v>
      </c>
      <c r="P27" s="95">
        <f t="shared" si="7"/>
        <v>1.10853903244503</v>
      </c>
      <c r="Q27" s="95">
        <f t="shared" si="11"/>
        <v>2.81877086424308</v>
      </c>
      <c r="R27" s="99">
        <f t="shared" si="8"/>
        <v>2.48574768966805</v>
      </c>
      <c r="S27" s="100">
        <f t="shared" si="9"/>
        <v>2237.17292070125</v>
      </c>
    </row>
    <row r="28" s="63" customFormat="true" ht="20" customHeight="true" spans="1:19">
      <c r="A28" s="71">
        <v>20</v>
      </c>
      <c r="B28" s="72" t="s">
        <v>52</v>
      </c>
      <c r="C28" s="73" t="s">
        <v>155</v>
      </c>
      <c r="D28" s="40">
        <f>家庭养老床位建设和居家养老上门服务方向基础表!D21</f>
        <v>1148563</v>
      </c>
      <c r="E28" s="83">
        <f t="shared" si="1"/>
        <v>3.25647962078681</v>
      </c>
      <c r="F28" s="40">
        <f t="shared" si="2"/>
        <v>83665</v>
      </c>
      <c r="G28" s="40">
        <f>家庭养老床位建设和居家养老上门服务方向基础表!E21</f>
        <v>7497</v>
      </c>
      <c r="H28" s="40">
        <f>家庭养老床位建设和居家养老上门服务方向基础表!F21</f>
        <v>76168</v>
      </c>
      <c r="I28" s="90">
        <f t="shared" si="3"/>
        <v>4.14700311923631</v>
      </c>
      <c r="J28" s="40">
        <f>家庭养老床位建设和居家养老上门服务方向基础表!G21</f>
        <v>81442</v>
      </c>
      <c r="K28" s="90">
        <f t="shared" si="4"/>
        <v>3.8019505058328</v>
      </c>
      <c r="L28" s="40">
        <f>家庭养老床位建设和居家养老上门服务方向基础表!H21</f>
        <v>2707</v>
      </c>
      <c r="M28" s="90">
        <f t="shared" si="6"/>
        <v>1.61963636363636</v>
      </c>
      <c r="N28" s="95">
        <f t="shared" si="5"/>
        <v>2.81208172336287</v>
      </c>
      <c r="O28" s="95">
        <f>家庭养老床位建设和居家养老上门服务方向基础表!L21</f>
        <v>70.1665503810416</v>
      </c>
      <c r="P28" s="95">
        <f t="shared" si="7"/>
        <v>1.14333300108869</v>
      </c>
      <c r="Q28" s="95">
        <f t="shared" si="11"/>
        <v>4.00667186439064</v>
      </c>
      <c r="R28" s="99">
        <f t="shared" si="8"/>
        <v>3.53330434073486</v>
      </c>
      <c r="S28" s="100">
        <f t="shared" si="9"/>
        <v>3179.97390666137</v>
      </c>
    </row>
    <row r="29" s="63" customFormat="true" ht="20" customHeight="true" spans="1:19">
      <c r="A29" s="71">
        <v>21</v>
      </c>
      <c r="B29" s="72" t="s">
        <v>52</v>
      </c>
      <c r="C29" s="72" t="s">
        <v>156</v>
      </c>
      <c r="D29" s="40">
        <f>家庭养老床位建设和居家养老上门服务方向基础表!D22</f>
        <v>903212</v>
      </c>
      <c r="E29" s="83">
        <f t="shared" si="1"/>
        <v>2.56084470007313</v>
      </c>
      <c r="F29" s="40">
        <f t="shared" si="2"/>
        <v>58476</v>
      </c>
      <c r="G29" s="40">
        <f>家庭养老床位建设和居家养老上门服务方向基础表!E22</f>
        <v>5242</v>
      </c>
      <c r="H29" s="40">
        <f>家庭养老床位建设和居家养老上门服务方向基础表!F22</f>
        <v>53234</v>
      </c>
      <c r="I29" s="90">
        <f t="shared" si="3"/>
        <v>2.89846595829155</v>
      </c>
      <c r="J29" s="40">
        <f>家庭养老床位建设和居家养老上门服务方向基础表!G22</f>
        <v>54752</v>
      </c>
      <c r="K29" s="90">
        <f t="shared" si="4"/>
        <v>2.5559833267277</v>
      </c>
      <c r="L29" s="40">
        <f>家庭养老床位建设和居家养老上门服务方向基础表!H22</f>
        <v>2595</v>
      </c>
      <c r="M29" s="90">
        <f t="shared" si="6"/>
        <v>1.57890909090909</v>
      </c>
      <c r="N29" s="95">
        <f t="shared" si="5"/>
        <v>2.74136929565371</v>
      </c>
      <c r="O29" s="95">
        <f>家庭养老床位建设和居家养老上门服务方向基础表!L22</f>
        <v>70.1665503810416</v>
      </c>
      <c r="P29" s="95">
        <f t="shared" si="7"/>
        <v>1.14333300108869</v>
      </c>
      <c r="Q29" s="95">
        <f t="shared" si="11"/>
        <v>3.07461202761899</v>
      </c>
      <c r="R29" s="99">
        <f t="shared" si="8"/>
        <v>2.7113625450119</v>
      </c>
      <c r="S29" s="100">
        <f t="shared" si="9"/>
        <v>2440.22629051071</v>
      </c>
    </row>
    <row r="30" s="63" customFormat="true" ht="20" customHeight="true" spans="1:19">
      <c r="A30" s="71">
        <v>22</v>
      </c>
      <c r="B30" s="72" t="s">
        <v>157</v>
      </c>
      <c r="C30" s="72" t="s">
        <v>158</v>
      </c>
      <c r="D30" s="40">
        <f>家庭养老床位建设和居家养老上门服务方向基础表!D23</f>
        <v>1128489</v>
      </c>
      <c r="E30" s="83">
        <f t="shared" si="1"/>
        <v>3.19956452609224</v>
      </c>
      <c r="F30" s="40">
        <f t="shared" si="2"/>
        <v>30785</v>
      </c>
      <c r="G30" s="40">
        <f>家庭养老床位建设和居家养老上门服务方向基础表!E23</f>
        <v>348</v>
      </c>
      <c r="H30" s="40">
        <f>家庭养老床位建设和居家养老上门服务方向基础表!F23</f>
        <v>30437</v>
      </c>
      <c r="I30" s="90">
        <f t="shared" si="3"/>
        <v>1.52591275952537</v>
      </c>
      <c r="J30" s="40">
        <f>家庭养老床位建设和居家养老上门服务方向基础表!G23</f>
        <v>68275</v>
      </c>
      <c r="K30" s="90">
        <f t="shared" si="4"/>
        <v>3.18727647633573</v>
      </c>
      <c r="L30" s="40">
        <f>家庭养老床位建设和居家养老上门服务方向基础表!H23</f>
        <v>620</v>
      </c>
      <c r="M30" s="90">
        <f t="shared" si="6"/>
        <v>1</v>
      </c>
      <c r="N30" s="95">
        <f t="shared" si="5"/>
        <v>1.7362426446448</v>
      </c>
      <c r="O30" s="95">
        <f>家庭养老床位建设和居家养老上门服务方向基础表!L23</f>
        <v>60.0010775173073</v>
      </c>
      <c r="P30" s="95">
        <f t="shared" si="7"/>
        <v>1.11428879290659</v>
      </c>
      <c r="Q30" s="95">
        <f t="shared" si="11"/>
        <v>2.68794213966707</v>
      </c>
      <c r="R30" s="99">
        <f t="shared" si="8"/>
        <v>2.37037570112425</v>
      </c>
      <c r="S30" s="100">
        <f t="shared" si="9"/>
        <v>2133.33813101183</v>
      </c>
    </row>
    <row r="31" s="63" customFormat="true" ht="20" customHeight="true" spans="1:19">
      <c r="A31" s="71">
        <v>23</v>
      </c>
      <c r="B31" s="72" t="s">
        <v>157</v>
      </c>
      <c r="C31" s="72" t="s">
        <v>159</v>
      </c>
      <c r="D31" s="40">
        <f>家庭养老床位建设和居家养老上门服务方向基础表!D24</f>
        <v>1823487</v>
      </c>
      <c r="E31" s="83">
        <f t="shared" si="1"/>
        <v>5.17006751416307</v>
      </c>
      <c r="F31" s="40">
        <f t="shared" si="2"/>
        <v>37094</v>
      </c>
      <c r="G31" s="40">
        <f>家庭养老床位建设和居家养老上门服务方向基础表!E24</f>
        <v>1794</v>
      </c>
      <c r="H31" s="40">
        <f>家庭养老床位建设和居家养老上门服务方向基础表!F24</f>
        <v>35300</v>
      </c>
      <c r="I31" s="90">
        <f t="shared" si="3"/>
        <v>1.83862945921176</v>
      </c>
      <c r="J31" s="40">
        <f>家庭养老床位建设和居家养老上门服务方向基础表!G24</f>
        <v>78294</v>
      </c>
      <c r="K31" s="90">
        <f t="shared" si="4"/>
        <v>3.65499266844715</v>
      </c>
      <c r="L31" s="40">
        <f>家庭养老床位建设和居家养老上门服务方向基础表!H24</f>
        <v>1839</v>
      </c>
      <c r="M31" s="90">
        <f t="shared" si="6"/>
        <v>1.304</v>
      </c>
      <c r="N31" s="95">
        <f t="shared" si="5"/>
        <v>2.26406040861682</v>
      </c>
      <c r="O31" s="95">
        <f>家庭养老床位建设和居家养老上门服务方向基础表!L24</f>
        <v>60.0010775173073</v>
      </c>
      <c r="P31" s="95">
        <f t="shared" si="7"/>
        <v>1.11428879290659</v>
      </c>
      <c r="Q31" s="95">
        <f t="shared" si="11"/>
        <v>3.60131174967539</v>
      </c>
      <c r="R31" s="99">
        <f t="shared" si="8"/>
        <v>3.17583542354865</v>
      </c>
      <c r="S31" s="100">
        <f t="shared" si="9"/>
        <v>2858.25188119378</v>
      </c>
    </row>
    <row r="32" s="63" customFormat="true" ht="20" customHeight="true" spans="1:19">
      <c r="A32" s="71">
        <v>24</v>
      </c>
      <c r="B32" s="72" t="s">
        <v>60</v>
      </c>
      <c r="C32" s="72" t="s">
        <v>160</v>
      </c>
      <c r="D32" s="40">
        <f>家庭养老床位建设和居家养老上门服务方向基础表!D25</f>
        <v>1003320</v>
      </c>
      <c r="E32" s="83">
        <f t="shared" si="1"/>
        <v>2.84467733431063</v>
      </c>
      <c r="F32" s="40">
        <f t="shared" si="2"/>
        <v>33969</v>
      </c>
      <c r="G32" s="40">
        <f>家庭养老床位建设和居家养老上门服务方向基础表!E25</f>
        <v>1811</v>
      </c>
      <c r="H32" s="40">
        <f>家庭养老床位建设和居家养老上门服务方向基础表!F25</f>
        <v>32158</v>
      </c>
      <c r="I32" s="90">
        <f t="shared" si="3"/>
        <v>1.68373332883928</v>
      </c>
      <c r="J32" s="40">
        <f>家庭养老床位建设和居家养老上门服务方向基础表!G25</f>
        <v>48682</v>
      </c>
      <c r="K32" s="90">
        <f t="shared" si="4"/>
        <v>2.27261799225157</v>
      </c>
      <c r="L32" s="40">
        <f>家庭养老床位建设和居家养老上门服务方向基础表!H25</f>
        <v>504</v>
      </c>
      <c r="M32" s="90">
        <f t="shared" si="6"/>
        <v>1</v>
      </c>
      <c r="N32" s="95">
        <f t="shared" si="5"/>
        <v>1.7362426446448</v>
      </c>
      <c r="O32" s="95">
        <f>家庭养老床位建设和居家养老上门服务方向基础表!L25</f>
        <v>71.453603859311</v>
      </c>
      <c r="P32" s="95">
        <f t="shared" si="7"/>
        <v>1.14701029674089</v>
      </c>
      <c r="Q32" s="95">
        <f t="shared" si="11"/>
        <v>2.44808452180589</v>
      </c>
      <c r="R32" s="99">
        <f t="shared" si="8"/>
        <v>2.15885601819756</v>
      </c>
      <c r="S32" s="100">
        <f t="shared" si="9"/>
        <v>1942.9704163778</v>
      </c>
    </row>
    <row r="33" s="63" customFormat="true" ht="20" customHeight="true" spans="1:19">
      <c r="A33" s="71">
        <v>25</v>
      </c>
      <c r="B33" s="72" t="s">
        <v>60</v>
      </c>
      <c r="C33" s="72" t="s">
        <v>161</v>
      </c>
      <c r="D33" s="40">
        <f>家庭养老床位建设和居家养老上门服务方向基础表!D26</f>
        <v>1201234</v>
      </c>
      <c r="E33" s="83">
        <f t="shared" si="1"/>
        <v>3.40581582446607</v>
      </c>
      <c r="F33" s="40">
        <f t="shared" si="2"/>
        <v>190495</v>
      </c>
      <c r="G33" s="40">
        <f>家庭养老床位建设和居家养老上门服务方向基础表!E26</f>
        <v>20242</v>
      </c>
      <c r="H33" s="40">
        <f>家庭养老床位建设和居家养老上门服务方向基础表!F26</f>
        <v>170253</v>
      </c>
      <c r="I33" s="90">
        <f t="shared" si="3"/>
        <v>9.44222027369774</v>
      </c>
      <c r="J33" s="40">
        <f>家庭养老床位建设和居家养老上门服务方向基础表!G26</f>
        <v>101963</v>
      </c>
      <c r="K33" s="90">
        <f t="shared" si="4"/>
        <v>4.75993074121742</v>
      </c>
      <c r="L33" s="40">
        <f>家庭养老床位建设和居家养老上门服务方向基础表!H26</f>
        <v>877</v>
      </c>
      <c r="M33" s="90">
        <f t="shared" si="6"/>
        <v>1</v>
      </c>
      <c r="N33" s="95">
        <f t="shared" si="5"/>
        <v>1.7362426446448</v>
      </c>
      <c r="O33" s="95">
        <f>家庭养老床位建设和居家养老上门服务方向基础表!L26</f>
        <v>71.453603859311</v>
      </c>
      <c r="P33" s="95">
        <f t="shared" si="7"/>
        <v>1.14701029674089</v>
      </c>
      <c r="Q33" s="95">
        <f t="shared" si="11"/>
        <v>5.54700186512266</v>
      </c>
      <c r="R33" s="99">
        <f t="shared" si="8"/>
        <v>4.89165233177462</v>
      </c>
      <c r="S33" s="101">
        <f t="shared" si="9"/>
        <v>4402.48709859716</v>
      </c>
    </row>
    <row r="34" s="63" customFormat="true" ht="20" customHeight="true" spans="1:19">
      <c r="A34" s="71">
        <v>26</v>
      </c>
      <c r="B34" s="72" t="s">
        <v>63</v>
      </c>
      <c r="C34" s="72" t="s">
        <v>162</v>
      </c>
      <c r="D34" s="40">
        <f>家庭养老床位建设和居家养老上门服务方向基础表!D27</f>
        <v>593191</v>
      </c>
      <c r="E34" s="83">
        <f t="shared" si="1"/>
        <v>1.68185323986072</v>
      </c>
      <c r="F34" s="40">
        <f t="shared" si="2"/>
        <v>16364</v>
      </c>
      <c r="G34" s="40">
        <f>家庭养老床位建设和居家养老上门服务方向基础表!E27</f>
        <v>3274</v>
      </c>
      <c r="H34" s="40">
        <f>家庭养老床位建设和居家养老上门服务方向基础表!F27</f>
        <v>13090</v>
      </c>
      <c r="I34" s="90">
        <f t="shared" si="3"/>
        <v>0.811110488772881</v>
      </c>
      <c r="J34" s="40">
        <f>家庭养老床位建设和居家养老上门服务方向基础表!G27</f>
        <v>37974</v>
      </c>
      <c r="K34" s="90">
        <f t="shared" si="4"/>
        <v>1.77273726711641</v>
      </c>
      <c r="L34" s="40">
        <f>家庭养老床位建设和居家养老上门服务方向基础表!H27</f>
        <v>1132</v>
      </c>
      <c r="M34" s="90">
        <f t="shared" si="6"/>
        <v>1.04690909090909</v>
      </c>
      <c r="N34" s="95">
        <f t="shared" si="5"/>
        <v>1.81768820870268</v>
      </c>
      <c r="O34" s="95">
        <f>家庭养老床位建设和居家养老上门服务方向基础表!L27</f>
        <v>68.5688191922588</v>
      </c>
      <c r="P34" s="95">
        <f t="shared" si="7"/>
        <v>1.13876805483503</v>
      </c>
      <c r="Q34" s="95">
        <f t="shared" si="11"/>
        <v>1.73189232278975</v>
      </c>
      <c r="R34" s="99">
        <f t="shared" si="8"/>
        <v>1.52727821716168</v>
      </c>
      <c r="S34" s="100">
        <f t="shared" si="9"/>
        <v>1374.55039544551</v>
      </c>
    </row>
    <row r="35" s="63" customFormat="true" ht="20" customHeight="true" spans="1:19">
      <c r="A35" s="71">
        <v>27</v>
      </c>
      <c r="B35" s="72" t="s">
        <v>63</v>
      </c>
      <c r="C35" s="72" t="s">
        <v>163</v>
      </c>
      <c r="D35" s="40">
        <f>家庭养老床位建设和居家养老上门服务方向基础表!D28</f>
        <v>1239437</v>
      </c>
      <c r="E35" s="83">
        <f t="shared" si="1"/>
        <v>3.51413142487538</v>
      </c>
      <c r="F35" s="40">
        <f t="shared" si="2"/>
        <v>53572</v>
      </c>
      <c r="G35" s="40">
        <f>家庭养老床位建设和居家养老上门服务方向基础表!E28</f>
        <v>8068</v>
      </c>
      <c r="H35" s="40">
        <f>家庭养老床位建设和居家养老上门服务方向基础表!F28</f>
        <v>45504</v>
      </c>
      <c r="I35" s="90">
        <f t="shared" si="3"/>
        <v>2.65539055882063</v>
      </c>
      <c r="J35" s="40">
        <f>家庭养老床位建设和居家养老上门服务方向基础表!G28</f>
        <v>69755</v>
      </c>
      <c r="K35" s="90">
        <f t="shared" si="4"/>
        <v>3.25636720039251</v>
      </c>
      <c r="L35" s="40">
        <f>家庭养老床位建设和居家养老上门服务方向基础表!H28</f>
        <v>1783</v>
      </c>
      <c r="M35" s="90">
        <f t="shared" si="6"/>
        <v>1.28363636363636</v>
      </c>
      <c r="N35" s="95">
        <f t="shared" si="5"/>
        <v>2.22870419476222</v>
      </c>
      <c r="O35" s="95">
        <f>家庭养老床位建设和居家养老上门服务方向基础表!L28</f>
        <v>68.5688191922588</v>
      </c>
      <c r="P35" s="95">
        <f t="shared" si="7"/>
        <v>1.13876805483503</v>
      </c>
      <c r="Q35" s="95">
        <f t="shared" si="11"/>
        <v>3.31796965798177</v>
      </c>
      <c r="R35" s="99">
        <f t="shared" si="8"/>
        <v>2.92596873209544</v>
      </c>
      <c r="S35" s="100">
        <f t="shared" si="9"/>
        <v>2633.37185888589</v>
      </c>
    </row>
    <row r="36" s="63" customFormat="true" ht="20" customHeight="true" spans="1:19">
      <c r="A36" s="71">
        <v>28</v>
      </c>
      <c r="B36" s="72" t="s">
        <v>66</v>
      </c>
      <c r="C36" s="72" t="s">
        <v>164</v>
      </c>
      <c r="D36" s="40">
        <f>家庭养老床位建设和居家养老上门服务方向基础表!D29</f>
        <v>1038609</v>
      </c>
      <c r="E36" s="83">
        <f t="shared" si="1"/>
        <v>2.94473097467511</v>
      </c>
      <c r="F36" s="40">
        <f t="shared" si="2"/>
        <v>50170</v>
      </c>
      <c r="G36" s="40">
        <f>家庭养老床位建设和居家养老上门服务方向基础表!E29</f>
        <v>6752</v>
      </c>
      <c r="H36" s="40">
        <f>家庭养老床位建设和居家养老上门服务方向基础表!F29</f>
        <v>43418</v>
      </c>
      <c r="I36" s="90">
        <f t="shared" si="3"/>
        <v>2.48676443545193</v>
      </c>
      <c r="J36" s="40">
        <f>家庭养老床位建设和居家养老上门服务方向基础表!G29</f>
        <v>68001</v>
      </c>
      <c r="K36" s="90">
        <f t="shared" si="4"/>
        <v>3.17448535580089</v>
      </c>
      <c r="L36" s="40">
        <f>家庭养老床位建设和居家养老上门服务方向基础表!H29</f>
        <v>3487</v>
      </c>
      <c r="M36" s="90">
        <f t="shared" si="6"/>
        <v>1.90327272727273</v>
      </c>
      <c r="N36" s="95">
        <f t="shared" si="5"/>
        <v>3.30454327348032</v>
      </c>
      <c r="O36" s="95">
        <f>家庭养老床位建设和居家养老上门服务方向基础表!L29</f>
        <v>71.4860440172828</v>
      </c>
      <c r="P36" s="95">
        <f t="shared" si="7"/>
        <v>1.14710298290652</v>
      </c>
      <c r="Q36" s="95">
        <f t="shared" si="11"/>
        <v>3.41564941339625</v>
      </c>
      <c r="R36" s="99">
        <f t="shared" si="8"/>
        <v>3.01210813045129</v>
      </c>
      <c r="S36" s="100">
        <f t="shared" si="9"/>
        <v>2710.89731740616</v>
      </c>
    </row>
    <row r="37" s="63" customFormat="true" ht="20" customHeight="true" spans="1:19">
      <c r="A37" s="71">
        <v>29</v>
      </c>
      <c r="B37" s="72" t="s">
        <v>66</v>
      </c>
      <c r="C37" s="72" t="s">
        <v>165</v>
      </c>
      <c r="D37" s="40">
        <f>家庭养老床位建设和居家养老上门服务方向基础表!D30</f>
        <v>1024040</v>
      </c>
      <c r="E37" s="83">
        <f t="shared" si="1"/>
        <v>2.9034240097152</v>
      </c>
      <c r="F37" s="40">
        <f t="shared" si="2"/>
        <v>40995</v>
      </c>
      <c r="G37" s="40">
        <f>家庭养老床位建设和居家养老上门服务方向基础表!E30</f>
        <v>8994</v>
      </c>
      <c r="H37" s="40">
        <f>家庭养老床位建设和居家养老上门服务方向基础表!F30</f>
        <v>32001</v>
      </c>
      <c r="I37" s="90">
        <f t="shared" si="3"/>
        <v>2.03198939667833</v>
      </c>
      <c r="J37" s="40">
        <f>家庭养老床位建设和居家养老上门服务方向基础表!G30</f>
        <v>57331</v>
      </c>
      <c r="K37" s="90">
        <f t="shared" si="4"/>
        <v>2.67637858168881</v>
      </c>
      <c r="L37" s="40">
        <f>家庭养老床位建设和居家养老上门服务方向基础表!H30</f>
        <v>1867</v>
      </c>
      <c r="M37" s="90">
        <f t="shared" si="6"/>
        <v>1.31418181818182</v>
      </c>
      <c r="N37" s="95">
        <f t="shared" si="5"/>
        <v>2.28173851554411</v>
      </c>
      <c r="O37" s="95">
        <f>家庭养老床位建设和居家养老上门服务方向基础表!L30</f>
        <v>71.4860440172828</v>
      </c>
      <c r="P37" s="95">
        <f t="shared" si="7"/>
        <v>1.14710298290652</v>
      </c>
      <c r="Q37" s="95">
        <f t="shared" si="11"/>
        <v>2.83722458804664</v>
      </c>
      <c r="R37" s="99">
        <f t="shared" si="8"/>
        <v>2.50202120160631</v>
      </c>
      <c r="S37" s="100">
        <f t="shared" si="9"/>
        <v>2251.81908144568</v>
      </c>
    </row>
    <row r="38" s="63" customFormat="true" ht="20" customHeight="true" spans="1:19">
      <c r="A38" s="71">
        <v>30</v>
      </c>
      <c r="B38" s="72" t="s">
        <v>166</v>
      </c>
      <c r="C38" s="73" t="s">
        <v>167</v>
      </c>
      <c r="D38" s="40">
        <f>家庭养老床位建设和居家养老上门服务方向基础表!D31</f>
        <v>607392</v>
      </c>
      <c r="E38" s="83">
        <f t="shared" si="1"/>
        <v>1.72211682757406</v>
      </c>
      <c r="F38" s="40">
        <f t="shared" si="2"/>
        <v>8092</v>
      </c>
      <c r="G38" s="40">
        <f>家庭养老床位建设和居家养老上门服务方向基础表!E31</f>
        <v>682</v>
      </c>
      <c r="H38" s="40">
        <f>家庭养老床位建设和居家养老上门服务方向基础表!F31</f>
        <v>7410</v>
      </c>
      <c r="I38" s="90">
        <f t="shared" si="3"/>
        <v>0.401094235831713</v>
      </c>
      <c r="J38" s="40">
        <f>家庭养老床位建设和居家养老上门服务方向基础表!G31</f>
        <v>43364</v>
      </c>
      <c r="K38" s="90">
        <f t="shared" si="4"/>
        <v>2.02435821486375</v>
      </c>
      <c r="L38" s="40">
        <f>家庭养老床位建设和居家养老上门服务方向基础表!H31</f>
        <v>501</v>
      </c>
      <c r="M38" s="90">
        <f t="shared" si="6"/>
        <v>1</v>
      </c>
      <c r="N38" s="95">
        <f t="shared" si="5"/>
        <v>1.7362426446448</v>
      </c>
      <c r="O38" s="95">
        <f>家庭养老床位建设和居家养老上门服务方向基础表!L31</f>
        <v>55.1084717880308</v>
      </c>
      <c r="P38" s="95">
        <f t="shared" si="7"/>
        <v>1.10030991939437</v>
      </c>
      <c r="Q38" s="95">
        <f t="shared" si="11"/>
        <v>1.61850415565837</v>
      </c>
      <c r="R38" s="99">
        <f t="shared" si="8"/>
        <v>1.42728627455367</v>
      </c>
      <c r="S38" s="100">
        <f t="shared" si="9"/>
        <v>1284.5576470983</v>
      </c>
    </row>
    <row r="39" s="63" customFormat="true" ht="20" customHeight="true" spans="1:19">
      <c r="A39" s="71">
        <v>31</v>
      </c>
      <c r="B39" s="72" t="s">
        <v>72</v>
      </c>
      <c r="C39" s="73" t="s">
        <v>168</v>
      </c>
      <c r="D39" s="40">
        <f>家庭养老床位建设和居家养老上门服务方向基础表!D32</f>
        <v>707263</v>
      </c>
      <c r="E39" s="83">
        <f t="shared" si="1"/>
        <v>2.00527750418265</v>
      </c>
      <c r="F39" s="40">
        <f t="shared" si="2"/>
        <v>36515</v>
      </c>
      <c r="G39" s="40">
        <f>家庭养老床位建设和居家养老上门服务方向基础表!E32</f>
        <v>2283</v>
      </c>
      <c r="H39" s="40">
        <f>家庭养老床位建设和居家养老上门服务方向基础表!F32</f>
        <v>34232</v>
      </c>
      <c r="I39" s="90">
        <f t="shared" si="3"/>
        <v>1.80993030417635</v>
      </c>
      <c r="J39" s="40">
        <f>家庭养老床位建设和居家养老上门服务方向基础表!G32</f>
        <v>65968</v>
      </c>
      <c r="K39" s="90">
        <f t="shared" si="4"/>
        <v>3.07957897606613</v>
      </c>
      <c r="L39" s="40">
        <f>家庭养老床位建设和居家养老上门服务方向基础表!H32</f>
        <v>1070</v>
      </c>
      <c r="M39" s="90">
        <f t="shared" si="6"/>
        <v>1.02436363636364</v>
      </c>
      <c r="N39" s="95">
        <f t="shared" si="5"/>
        <v>1.77854382907797</v>
      </c>
      <c r="O39" s="95">
        <f>家庭养老床位建设和居家养老上门服务方向基础表!L32</f>
        <v>76.9117207126389</v>
      </c>
      <c r="P39" s="95">
        <f t="shared" si="7"/>
        <v>1.16260491632183</v>
      </c>
      <c r="Q39" s="95">
        <f t="shared" si="11"/>
        <v>2.52091420303583</v>
      </c>
      <c r="R39" s="99">
        <f t="shared" si="8"/>
        <v>2.2230812498945</v>
      </c>
      <c r="S39" s="100">
        <f t="shared" si="9"/>
        <v>2000.77312490505</v>
      </c>
    </row>
    <row r="40" s="63" customFormat="true" ht="20" customHeight="true" spans="1:19">
      <c r="A40" s="71">
        <v>32</v>
      </c>
      <c r="B40" s="72" t="s">
        <v>72</v>
      </c>
      <c r="C40" s="73" t="s">
        <v>169</v>
      </c>
      <c r="D40" s="40">
        <f>家庭养老床位建设和居家养老上门服务方向基础表!D33</f>
        <v>601741</v>
      </c>
      <c r="E40" s="83">
        <f t="shared" si="1"/>
        <v>1.70609474925788</v>
      </c>
      <c r="F40" s="40">
        <f t="shared" si="2"/>
        <v>73314</v>
      </c>
      <c r="G40" s="40">
        <f>家庭养老床位建设和居家养老上门服务方向基础表!E33</f>
        <v>5717</v>
      </c>
      <c r="H40" s="40">
        <f>家庭养老床位建设和居家养老上门服务方向基础表!F33</f>
        <v>67597</v>
      </c>
      <c r="I40" s="90">
        <f t="shared" si="3"/>
        <v>3.63393756868094</v>
      </c>
      <c r="J40" s="40">
        <f>家庭养老床位建设和居家养老上门服务方向基础表!G33</f>
        <v>54786</v>
      </c>
      <c r="K40" s="90">
        <f t="shared" si="4"/>
        <v>2.55757054606414</v>
      </c>
      <c r="L40" s="40">
        <f>家庭养老床位建设和居家养老上门服务方向基础表!H33</f>
        <v>945</v>
      </c>
      <c r="M40" s="90">
        <f t="shared" si="6"/>
        <v>1</v>
      </c>
      <c r="N40" s="95">
        <f t="shared" si="5"/>
        <v>1.7362426446448</v>
      </c>
      <c r="O40" s="95">
        <f>家庭养老床位建设和居家养老上门服务方向基础表!L33</f>
        <v>76.9117207126389</v>
      </c>
      <c r="P40" s="95">
        <f t="shared" si="7"/>
        <v>1.16260491632183</v>
      </c>
      <c r="Q40" s="95">
        <f t="shared" si="11"/>
        <v>2.80008903785972</v>
      </c>
      <c r="R40" s="99">
        <f t="shared" si="8"/>
        <v>2.46927302428808</v>
      </c>
      <c r="S40" s="100">
        <f t="shared" si="9"/>
        <v>2222.34572185927</v>
      </c>
    </row>
    <row r="41" s="63" customFormat="true" ht="20" customHeight="true" spans="1:19">
      <c r="A41" s="71">
        <v>33</v>
      </c>
      <c r="B41" s="72" t="s">
        <v>75</v>
      </c>
      <c r="C41" s="76" t="s">
        <v>170</v>
      </c>
      <c r="D41" s="40">
        <f>家庭养老床位建设和居家养老上门服务方向基础表!D34</f>
        <v>55439</v>
      </c>
      <c r="E41" s="83">
        <f t="shared" si="1"/>
        <v>0.157184215142574</v>
      </c>
      <c r="F41" s="40">
        <f t="shared" si="2"/>
        <v>1384</v>
      </c>
      <c r="G41" s="40">
        <f>家庭养老床位建设和居家养老上门服务方向基础表!E34</f>
        <v>66</v>
      </c>
      <c r="H41" s="40">
        <f>家庭养老床位建设和居家养老上门服务方向基础表!F34</f>
        <v>1318</v>
      </c>
      <c r="I41" s="90">
        <f t="shared" si="3"/>
        <v>0.0686003982193637</v>
      </c>
      <c r="J41" s="40">
        <f>家庭养老床位建设和居家养老上门服务方向基础表!G34</f>
        <v>4429</v>
      </c>
      <c r="K41" s="90">
        <f t="shared" si="4"/>
        <v>0.20675866003209</v>
      </c>
      <c r="L41" s="40">
        <f>家庭养老床位建设和居家养老上门服务方向基础表!H34</f>
        <v>7</v>
      </c>
      <c r="M41" s="90">
        <f t="shared" si="6"/>
        <v>1</v>
      </c>
      <c r="N41" s="95">
        <f t="shared" si="5"/>
        <v>1.7362426446448</v>
      </c>
      <c r="O41" s="95">
        <f>家庭养老床位建设和居家养老上门服务方向基础表!L34</f>
        <v>72.6956782253429</v>
      </c>
      <c r="P41" s="95">
        <f t="shared" si="7"/>
        <v>1.15055908064384</v>
      </c>
      <c r="Q41" s="95">
        <f t="shared" si="11"/>
        <v>0.623829082993014</v>
      </c>
      <c r="R41" s="99">
        <f t="shared" si="8"/>
        <v>0.550126908670892</v>
      </c>
      <c r="S41" s="100">
        <f t="shared" si="9"/>
        <v>495.114217803803</v>
      </c>
    </row>
    <row r="42" s="63" customFormat="true" ht="20" customHeight="true" spans="1:19">
      <c r="A42" s="71">
        <v>34</v>
      </c>
      <c r="B42" s="72" t="s">
        <v>77</v>
      </c>
      <c r="C42" s="73" t="s">
        <v>171</v>
      </c>
      <c r="D42" s="40">
        <f>家庭养老床位建设和居家养老上门服务方向基础表!D35</f>
        <v>340077</v>
      </c>
      <c r="E42" s="83">
        <f t="shared" si="1"/>
        <v>0.964208162720125</v>
      </c>
      <c r="F42" s="40">
        <f t="shared" si="2"/>
        <v>8020</v>
      </c>
      <c r="G42" s="40">
        <f>家庭养老床位建设和居家养老上门服务方向基础表!E35</f>
        <v>1042</v>
      </c>
      <c r="H42" s="40">
        <f>家庭养老床位建设和居家养老上门服务方向基础表!F35</f>
        <v>6978</v>
      </c>
      <c r="I42" s="90">
        <f t="shared" si="3"/>
        <v>0.397525428987931</v>
      </c>
      <c r="J42" s="40">
        <f>家庭养老床位建设和居家养老上门服务方向基础表!G35</f>
        <v>17330</v>
      </c>
      <c r="K42" s="90">
        <f t="shared" si="4"/>
        <v>0.809015032367604</v>
      </c>
      <c r="L42" s="40">
        <f>家庭养老床位建设和居家养老上门服务方向基础表!H35</f>
        <v>258</v>
      </c>
      <c r="M42" s="90">
        <f t="shared" ref="M42:M58" si="12">IF(L42&lt;ROUND(AVERAGE($L$9:$L$58),0),1,1+(L42-ROUND(AVERAGE($L$9:$L$58),0))/(MAX($L$9:$L$58)-ROUND(AVERAGE($L$9:$L$58),0)))</f>
        <v>1</v>
      </c>
      <c r="N42" s="95">
        <f t="shared" si="5"/>
        <v>1.7362426446448</v>
      </c>
      <c r="O42" s="95">
        <f>家庭养老床位建设和居家养老上门服务方向基础表!L35</f>
        <v>60.832351282761</v>
      </c>
      <c r="P42" s="95">
        <f t="shared" ref="P42:P58" si="13">1+0.2*(O42-MIN($O$9:$O$58))/(MAX($O$9:$O$58)-MIN($O$9:$O$58))</f>
        <v>1.11666386080789</v>
      </c>
      <c r="Q42" s="95">
        <f t="shared" si="11"/>
        <v>1.09069898856803</v>
      </c>
      <c r="R42" s="99">
        <f t="shared" ref="R42:R58" si="14">(Q42/$Q$8)*100</f>
        <v>0.961838553586826</v>
      </c>
      <c r="S42" s="100">
        <f t="shared" ref="S42:S58" si="15">$S$8*R42/100</f>
        <v>865.654698228143</v>
      </c>
    </row>
    <row r="43" s="63" customFormat="true" ht="20" customHeight="true" spans="1:19">
      <c r="A43" s="71">
        <v>35</v>
      </c>
      <c r="B43" s="72" t="s">
        <v>77</v>
      </c>
      <c r="C43" s="73" t="s">
        <v>172</v>
      </c>
      <c r="D43" s="40">
        <f>家庭养老床位建设和居家养老上门服务方向基础表!D36</f>
        <v>337070</v>
      </c>
      <c r="E43" s="83">
        <f t="shared" si="1"/>
        <v>0.955682523099394</v>
      </c>
      <c r="F43" s="40">
        <f t="shared" si="2"/>
        <v>6637</v>
      </c>
      <c r="G43" s="40">
        <f>家庭养老床位建设和居家养老上门服务方向基础表!E36</f>
        <v>2679</v>
      </c>
      <c r="H43" s="40">
        <f>家庭养老床位建设和居家养老上门服务方向基础表!F36</f>
        <v>3958</v>
      </c>
      <c r="I43" s="90">
        <f t="shared" si="3"/>
        <v>0.328974597530287</v>
      </c>
      <c r="J43" s="40">
        <f>家庭养老床位建设和居家养老上门服务方向基础表!G36</f>
        <v>11827</v>
      </c>
      <c r="K43" s="90">
        <f t="shared" si="4"/>
        <v>0.552118914472686</v>
      </c>
      <c r="L43" s="40">
        <f>家庭养老床位建设和居家养老上门服务方向基础表!H36</f>
        <v>116</v>
      </c>
      <c r="M43" s="90">
        <f t="shared" si="12"/>
        <v>1</v>
      </c>
      <c r="N43" s="95">
        <f t="shared" si="5"/>
        <v>1.7362426446448</v>
      </c>
      <c r="O43" s="95">
        <f>家庭养老床位建设和居家养老上门服务方向基础表!L36</f>
        <v>60.832351282761</v>
      </c>
      <c r="P43" s="95">
        <f t="shared" si="13"/>
        <v>1.11666386080789</v>
      </c>
      <c r="Q43" s="95">
        <f t="shared" si="11"/>
        <v>0.997465208416294</v>
      </c>
      <c r="R43" s="99">
        <f t="shared" si="14"/>
        <v>0.879619861549431</v>
      </c>
      <c r="S43" s="100">
        <f t="shared" si="15"/>
        <v>791.657875394488</v>
      </c>
    </row>
    <row r="44" s="63" customFormat="true" ht="20" customHeight="true" spans="1:19">
      <c r="A44" s="71">
        <v>36</v>
      </c>
      <c r="B44" s="72" t="s">
        <v>80</v>
      </c>
      <c r="C44" s="72" t="s">
        <v>173</v>
      </c>
      <c r="D44" s="40">
        <f>家庭养老床位建设和居家养老上门服务方向基础表!D37</f>
        <v>944190</v>
      </c>
      <c r="E44" s="83">
        <f t="shared" si="1"/>
        <v>2.67702815879555</v>
      </c>
      <c r="F44" s="40">
        <f t="shared" si="2"/>
        <v>48187</v>
      </c>
      <c r="G44" s="40">
        <f>家庭养老床位建设和居家养老上门服务方向基础表!E37</f>
        <v>4764</v>
      </c>
      <c r="H44" s="40">
        <f>家庭养老床位建设和居家养老上门服务方向基础表!F37</f>
        <v>43423</v>
      </c>
      <c r="I44" s="90">
        <f t="shared" si="3"/>
        <v>2.38847354696277</v>
      </c>
      <c r="J44" s="40">
        <f>家庭养老床位建设和居家养老上门服务方向基础表!G37</f>
        <v>70496</v>
      </c>
      <c r="K44" s="90">
        <f t="shared" si="4"/>
        <v>3.29095924534256</v>
      </c>
      <c r="L44" s="40">
        <f>家庭养老床位建设和居家养老上门服务方向基础表!H37</f>
        <v>501</v>
      </c>
      <c r="M44" s="90">
        <f t="shared" si="12"/>
        <v>1</v>
      </c>
      <c r="N44" s="95">
        <f t="shared" si="5"/>
        <v>1.7362426446448</v>
      </c>
      <c r="O44" s="95">
        <f>家庭养老床位建设和居家养老上门服务方向基础表!L37</f>
        <v>69.5267232375626</v>
      </c>
      <c r="P44" s="95">
        <f t="shared" si="13"/>
        <v>1.14150492353589</v>
      </c>
      <c r="Q44" s="95">
        <f t="shared" si="11"/>
        <v>2.88021771158302</v>
      </c>
      <c r="R44" s="99">
        <f t="shared" si="14"/>
        <v>2.53993491032873</v>
      </c>
      <c r="S44" s="100">
        <f t="shared" si="15"/>
        <v>2285.94141929586</v>
      </c>
    </row>
    <row r="45" s="63" customFormat="true" ht="20" customHeight="true" spans="1:19">
      <c r="A45" s="71">
        <v>37</v>
      </c>
      <c r="B45" s="72" t="s">
        <v>80</v>
      </c>
      <c r="C45" s="72" t="s">
        <v>174</v>
      </c>
      <c r="D45" s="40">
        <f>家庭养老床位建设和居家养老上门服务方向基础表!D38</f>
        <v>730774</v>
      </c>
      <c r="E45" s="83">
        <f t="shared" ref="E45:E58" si="16">(D45/$D$8)*100</f>
        <v>2.07193740212845</v>
      </c>
      <c r="F45" s="40">
        <f t="shared" ref="F45:F58" si="17">SUM(G45:H45)</f>
        <v>43509</v>
      </c>
      <c r="G45" s="40">
        <f>家庭养老床位建设和居家养老上门服务方向基础表!E38</f>
        <v>1619</v>
      </c>
      <c r="H45" s="40">
        <f>家庭养老床位建设和居家养老上门服务方向基础表!F38</f>
        <v>41890</v>
      </c>
      <c r="I45" s="90">
        <f t="shared" ref="I45:I58" si="18">(F45/$F$8)*100</f>
        <v>2.15660023564038</v>
      </c>
      <c r="J45" s="40">
        <f>家庭养老床位建设和居家养老上门服务方向基础表!G38</f>
        <v>49458</v>
      </c>
      <c r="K45" s="90">
        <f t="shared" ref="K45:K58" si="19">(J45/$J$8)*100</f>
        <v>2.30884393945972</v>
      </c>
      <c r="L45" s="40">
        <f>家庭养老床位建设和居家养老上门服务方向基础表!H38</f>
        <v>709</v>
      </c>
      <c r="M45" s="90">
        <f t="shared" si="12"/>
        <v>1</v>
      </c>
      <c r="N45" s="95">
        <f t="shared" ref="N45:N58" si="20">(M45/$M$8)*100</f>
        <v>1.7362426446448</v>
      </c>
      <c r="O45" s="95">
        <f>家庭养老床位建设和居家养老上门服务方向基础表!L38</f>
        <v>69.5267232375626</v>
      </c>
      <c r="P45" s="95">
        <f t="shared" si="13"/>
        <v>1.14150492353589</v>
      </c>
      <c r="Q45" s="95">
        <f t="shared" si="11"/>
        <v>2.36109569618856</v>
      </c>
      <c r="R45" s="99">
        <f t="shared" si="14"/>
        <v>2.08214447166918</v>
      </c>
      <c r="S45" s="100">
        <f t="shared" si="15"/>
        <v>1873.93002450226</v>
      </c>
    </row>
    <row r="46" s="63" customFormat="true" ht="20" customHeight="true" spans="1:19">
      <c r="A46" s="71">
        <v>38</v>
      </c>
      <c r="B46" s="72" t="s">
        <v>83</v>
      </c>
      <c r="C46" s="72" t="s">
        <v>175</v>
      </c>
      <c r="D46" s="40">
        <f>家庭养老床位建设和居家养老上门服务方向基础表!D39</f>
        <v>579146</v>
      </c>
      <c r="E46" s="83">
        <f t="shared" si="16"/>
        <v>1.64203195337147</v>
      </c>
      <c r="F46" s="40">
        <f t="shared" si="17"/>
        <v>67617</v>
      </c>
      <c r="G46" s="40">
        <f>家庭养老床位建设和居家养老上门服务方向基础表!E39</f>
        <v>14269</v>
      </c>
      <c r="H46" s="40">
        <f>家庭养老床位建设和居家养老上门服务方向基础表!F39</f>
        <v>53348</v>
      </c>
      <c r="I46" s="90">
        <f t="shared" si="18"/>
        <v>3.3515557271667</v>
      </c>
      <c r="J46" s="40">
        <f>家庭养老床位建设和居家养老上门服务方向基础表!G39</f>
        <v>47048</v>
      </c>
      <c r="K46" s="90">
        <f t="shared" si="19"/>
        <v>2.19633809825915</v>
      </c>
      <c r="L46" s="40">
        <f>家庭养老床位建设和居家养老上门服务方向基础表!H39</f>
        <v>1322</v>
      </c>
      <c r="M46" s="90">
        <f t="shared" si="12"/>
        <v>1.116</v>
      </c>
      <c r="N46" s="95">
        <f t="shared" si="20"/>
        <v>1.93764679142359</v>
      </c>
      <c r="O46" s="95">
        <f>家庭养老床位建设和居家养老上门服务方向基础表!L39</f>
        <v>75.4872482343354</v>
      </c>
      <c r="P46" s="95">
        <f t="shared" si="13"/>
        <v>1.15853499495524</v>
      </c>
      <c r="Q46" s="95">
        <f t="shared" si="11"/>
        <v>2.64365306039862</v>
      </c>
      <c r="R46" s="99">
        <f t="shared" si="14"/>
        <v>2.33131914712563</v>
      </c>
      <c r="S46" s="100">
        <f t="shared" si="15"/>
        <v>2098.18723241306</v>
      </c>
    </row>
    <row r="47" s="63" customFormat="true" ht="20" customHeight="true" spans="1:19">
      <c r="A47" s="71">
        <v>39</v>
      </c>
      <c r="B47" s="72" t="s">
        <v>83</v>
      </c>
      <c r="C47" s="73" t="s">
        <v>176</v>
      </c>
      <c r="D47" s="40">
        <f>家庭养老床位建设和居家养老上门服务方向基础表!D40</f>
        <v>954763</v>
      </c>
      <c r="E47" s="83">
        <f t="shared" si="16"/>
        <v>2.70700540778458</v>
      </c>
      <c r="F47" s="40">
        <f t="shared" si="17"/>
        <v>173496</v>
      </c>
      <c r="G47" s="40">
        <f>家庭养老床位建设和居家养老上门服务方向基础表!E40</f>
        <v>17793</v>
      </c>
      <c r="H47" s="40">
        <f>家庭养老床位建设和居家养老上门服务方向基础表!F40</f>
        <v>155703</v>
      </c>
      <c r="I47" s="90">
        <f t="shared" si="18"/>
        <v>8.59963489123318</v>
      </c>
      <c r="J47" s="40">
        <f>家庭养老床位建设和居家养老上门服务方向基础表!G40</f>
        <v>76331</v>
      </c>
      <c r="K47" s="90">
        <f t="shared" si="19"/>
        <v>3.5633540932286</v>
      </c>
      <c r="L47" s="40">
        <f>家庭养老床位建设和居家养老上门服务方向基础表!H40</f>
        <v>2830</v>
      </c>
      <c r="M47" s="90">
        <f t="shared" si="12"/>
        <v>1.66436363636364</v>
      </c>
      <c r="N47" s="95">
        <f t="shared" si="20"/>
        <v>2.88973912165064</v>
      </c>
      <c r="O47" s="95">
        <f>家庭养老床位建设和居家养老上门服务方向基础表!L40</f>
        <v>75.4872482343354</v>
      </c>
      <c r="P47" s="95">
        <f t="shared" si="13"/>
        <v>1.15853499495524</v>
      </c>
      <c r="Q47" s="95">
        <f t="shared" si="11"/>
        <v>5.14381819423226</v>
      </c>
      <c r="R47" s="99">
        <f t="shared" si="14"/>
        <v>4.53610272285073</v>
      </c>
      <c r="S47" s="101">
        <f t="shared" si="15"/>
        <v>4082.49245056566</v>
      </c>
    </row>
    <row r="48" s="63" customFormat="true" ht="20" customHeight="true" spans="1:19">
      <c r="A48" s="71">
        <v>40</v>
      </c>
      <c r="B48" s="72" t="s">
        <v>86</v>
      </c>
      <c r="C48" s="73" t="s">
        <v>177</v>
      </c>
      <c r="D48" s="40">
        <f>家庭养老床位建设和居家养老上门服务方向基础表!D41</f>
        <v>433399</v>
      </c>
      <c r="E48" s="83">
        <f t="shared" si="16"/>
        <v>1.22880069370978</v>
      </c>
      <c r="F48" s="40">
        <f t="shared" si="17"/>
        <v>39372</v>
      </c>
      <c r="G48" s="40">
        <f>家庭养老床位建设和居家养老上门服务方向基础表!E41</f>
        <v>2373</v>
      </c>
      <c r="H48" s="40">
        <f>家庭养老床位建设和居家养老上门服务方向基础表!F41</f>
        <v>36999</v>
      </c>
      <c r="I48" s="90">
        <f t="shared" si="18"/>
        <v>1.95154254240808</v>
      </c>
      <c r="J48" s="40">
        <f>家庭养老床位建设和居家养老上门服务方向基础表!G41</f>
        <v>23932</v>
      </c>
      <c r="K48" s="90">
        <f t="shared" si="19"/>
        <v>1.11721568116685</v>
      </c>
      <c r="L48" s="40">
        <f>家庭养老床位建设和居家养老上门服务方向基础表!H41</f>
        <v>431</v>
      </c>
      <c r="M48" s="90">
        <f t="shared" si="12"/>
        <v>1</v>
      </c>
      <c r="N48" s="95">
        <f t="shared" si="20"/>
        <v>1.7362426446448</v>
      </c>
      <c r="O48" s="95">
        <f>家庭养老床位建设和居家养老上门服务方向基础表!L41</f>
        <v>71.9672432861487</v>
      </c>
      <c r="P48" s="95">
        <f t="shared" si="13"/>
        <v>1.14847783796042</v>
      </c>
      <c r="Q48" s="95">
        <f t="shared" si="11"/>
        <v>1.73242184313175</v>
      </c>
      <c r="R48" s="99">
        <f t="shared" si="14"/>
        <v>1.52774517741853</v>
      </c>
      <c r="S48" s="100">
        <f t="shared" si="15"/>
        <v>1374.97065967667</v>
      </c>
    </row>
    <row r="49" s="63" customFormat="true" ht="20" customHeight="true" spans="1:19">
      <c r="A49" s="71">
        <v>41</v>
      </c>
      <c r="B49" s="72" t="s">
        <v>86</v>
      </c>
      <c r="C49" s="72" t="s">
        <v>178</v>
      </c>
      <c r="D49" s="40">
        <f>家庭养老床位建设和居家养老上门服务方向基础表!D42</f>
        <v>647905</v>
      </c>
      <c r="E49" s="83">
        <f t="shared" si="16"/>
        <v>1.83698188841698</v>
      </c>
      <c r="F49" s="40">
        <f t="shared" si="17"/>
        <v>212579</v>
      </c>
      <c r="G49" s="40">
        <f>家庭养老床位建设和居家养老上门服务方向基础表!E42</f>
        <v>30873</v>
      </c>
      <c r="H49" s="40">
        <f>家庭养老床位建设和居家养老上门服务方向基础表!F42</f>
        <v>181706</v>
      </c>
      <c r="I49" s="90">
        <f t="shared" si="18"/>
        <v>10.5368526395044</v>
      </c>
      <c r="J49" s="40">
        <f>家庭养老床位建设和居家养老上门服务方向基础表!G42</f>
        <v>45672</v>
      </c>
      <c r="K49" s="90">
        <f t="shared" si="19"/>
        <v>2.132102398055</v>
      </c>
      <c r="L49" s="40">
        <f>家庭养老床位建设和居家养老上门服务方向基础表!H42</f>
        <v>104</v>
      </c>
      <c r="M49" s="90">
        <f t="shared" si="12"/>
        <v>1</v>
      </c>
      <c r="N49" s="95">
        <f t="shared" si="20"/>
        <v>1.7362426446448</v>
      </c>
      <c r="O49" s="95">
        <f>家庭养老床位建设和居家养老上门服务方向基础表!L42</f>
        <v>71.9672432861487</v>
      </c>
      <c r="P49" s="95">
        <f t="shared" si="13"/>
        <v>1.14847783796042</v>
      </c>
      <c r="Q49" s="95">
        <f t="shared" si="11"/>
        <v>4.66344581925798</v>
      </c>
      <c r="R49" s="99">
        <f t="shared" si="14"/>
        <v>4.11248385534363</v>
      </c>
      <c r="S49" s="100">
        <f t="shared" si="15"/>
        <v>3701.23546980927</v>
      </c>
    </row>
    <row r="50" s="63" customFormat="true" ht="20" customHeight="true" spans="1:19">
      <c r="A50" s="71">
        <v>42</v>
      </c>
      <c r="B50" s="72" t="s">
        <v>89</v>
      </c>
      <c r="C50" s="73" t="s">
        <v>179</v>
      </c>
      <c r="D50" s="40">
        <f>家庭养老床位建设和居家养老上门服务方向基础表!D43</f>
        <v>18853</v>
      </c>
      <c r="E50" s="83">
        <f t="shared" si="16"/>
        <v>0.0534532370367961</v>
      </c>
      <c r="F50" s="40">
        <f t="shared" si="17"/>
        <v>294</v>
      </c>
      <c r="G50" s="40">
        <f>家庭养老床位建设和居家养老上门服务方向基础表!E43</f>
        <v>58</v>
      </c>
      <c r="H50" s="40">
        <f>家庭养老床位建设和居家养老上门服务方向基础表!F43</f>
        <v>236</v>
      </c>
      <c r="I50" s="90">
        <f t="shared" si="18"/>
        <v>0.0145726279454429</v>
      </c>
      <c r="J50" s="40">
        <f>家庭养老床位建设和居家养老上门服务方向基础表!G43</f>
        <v>2926</v>
      </c>
      <c r="K50" s="90">
        <f t="shared" si="19"/>
        <v>0.136594228777127</v>
      </c>
      <c r="L50" s="40">
        <f>家庭养老床位建设和居家养老上门服务方向基础表!H43</f>
        <v>4</v>
      </c>
      <c r="M50" s="90">
        <f t="shared" si="12"/>
        <v>1</v>
      </c>
      <c r="N50" s="95">
        <f t="shared" si="20"/>
        <v>1.7362426446448</v>
      </c>
      <c r="O50" s="95">
        <f>家庭养老床位建设和居家养老上门服务方向基础表!L43</f>
        <v>73.019864109554</v>
      </c>
      <c r="P50" s="95">
        <f t="shared" si="13"/>
        <v>1.1514853260273</v>
      </c>
      <c r="Q50" s="95">
        <f t="shared" si="11"/>
        <v>0.558718740776389</v>
      </c>
      <c r="R50" s="99">
        <f t="shared" si="14"/>
        <v>0.492709016073959</v>
      </c>
      <c r="S50" s="100">
        <f t="shared" si="15"/>
        <v>443.438114466563</v>
      </c>
    </row>
    <row r="51" s="63" customFormat="true" ht="20" customHeight="true" spans="1:19">
      <c r="A51" s="71">
        <v>43</v>
      </c>
      <c r="B51" s="72" t="s">
        <v>91</v>
      </c>
      <c r="C51" s="73" t="s">
        <v>180</v>
      </c>
      <c r="D51" s="40">
        <f>家庭养老床位建设和居家养老上门服务方向基础表!D44</f>
        <v>355435</v>
      </c>
      <c r="E51" s="83">
        <f t="shared" si="16"/>
        <v>1.00775215117879</v>
      </c>
      <c r="F51" s="40">
        <f t="shared" si="17"/>
        <v>40733</v>
      </c>
      <c r="G51" s="40">
        <f>家庭养老床位建设和居家养老上门服务方向基础表!E44</f>
        <v>4816</v>
      </c>
      <c r="H51" s="40">
        <f>家庭养老床位建设和居家养老上门服务方向基础表!F44</f>
        <v>35917</v>
      </c>
      <c r="I51" s="90">
        <f t="shared" si="18"/>
        <v>2.0190029051079</v>
      </c>
      <c r="J51" s="40">
        <f>家庭养老床位建设和居家养老上门服务方向基础表!G44</f>
        <v>27058</v>
      </c>
      <c r="K51" s="90">
        <f t="shared" si="19"/>
        <v>1.26314649427597</v>
      </c>
      <c r="L51" s="40">
        <f>家庭养老床位建设和居家养老上门服务方向基础表!H44</f>
        <v>790</v>
      </c>
      <c r="M51" s="90">
        <f t="shared" si="12"/>
        <v>1</v>
      </c>
      <c r="N51" s="95">
        <f t="shared" si="20"/>
        <v>1.7362426446448</v>
      </c>
      <c r="O51" s="95">
        <f>家庭养老床位建设和居家养老上门服务方向基础表!L44</f>
        <v>64.2548101110285</v>
      </c>
      <c r="P51" s="95">
        <f t="shared" si="13"/>
        <v>1.12644231460294</v>
      </c>
      <c r="Q51" s="95">
        <f t="shared" si="11"/>
        <v>1.69702595384514</v>
      </c>
      <c r="R51" s="99">
        <f t="shared" si="14"/>
        <v>1.49653112907779</v>
      </c>
      <c r="S51" s="100">
        <f t="shared" si="15"/>
        <v>1346.87801617001</v>
      </c>
    </row>
    <row r="52" s="63" customFormat="true" ht="20" customHeight="true" spans="1:19">
      <c r="A52" s="71">
        <v>44</v>
      </c>
      <c r="B52" s="72" t="s">
        <v>91</v>
      </c>
      <c r="C52" s="72" t="s">
        <v>181</v>
      </c>
      <c r="D52" s="40">
        <f>家庭养老床位建设和居家养老上门服务方向基础表!D45</f>
        <v>594188</v>
      </c>
      <c r="E52" s="83">
        <f t="shared" si="16"/>
        <v>1.68467999832493</v>
      </c>
      <c r="F52" s="40">
        <f t="shared" si="17"/>
        <v>63926</v>
      </c>
      <c r="G52" s="40">
        <f>家庭养老床位建设和居家养老上门服务方向基础表!E45</f>
        <v>7877</v>
      </c>
      <c r="H52" s="40">
        <f>家庭养老床位建设和居家养老上门服务方向基础表!F45</f>
        <v>56049</v>
      </c>
      <c r="I52" s="90">
        <f t="shared" si="18"/>
        <v>3.16860480966116</v>
      </c>
      <c r="J52" s="40">
        <f>家庭养老床位建设和居家养老上门服务方向基础表!G45</f>
        <v>28887</v>
      </c>
      <c r="K52" s="90">
        <f t="shared" si="19"/>
        <v>1.34852955799209</v>
      </c>
      <c r="L52" s="40">
        <f>家庭养老床位建设和居家养老上门服务方向基础表!H45</f>
        <v>915</v>
      </c>
      <c r="M52" s="90">
        <f t="shared" si="12"/>
        <v>1</v>
      </c>
      <c r="N52" s="95">
        <f t="shared" si="20"/>
        <v>1.7362426446448</v>
      </c>
      <c r="O52" s="95">
        <f>家庭养老床位建设和居家养老上门服务方向基础表!L45</f>
        <v>64.2548101110285</v>
      </c>
      <c r="P52" s="95">
        <f t="shared" si="13"/>
        <v>1.12644231460294</v>
      </c>
      <c r="Q52" s="95">
        <f t="shared" si="11"/>
        <v>2.23544082812406</v>
      </c>
      <c r="R52" s="99">
        <f t="shared" si="14"/>
        <v>1.97133507529395</v>
      </c>
      <c r="S52" s="100">
        <f t="shared" si="15"/>
        <v>1774.20156776455</v>
      </c>
    </row>
    <row r="53" s="63" customFormat="true" ht="20" customHeight="true" spans="1:19">
      <c r="A53" s="71">
        <v>45</v>
      </c>
      <c r="B53" s="72" t="s">
        <v>95</v>
      </c>
      <c r="C53" s="72" t="s">
        <v>182</v>
      </c>
      <c r="D53" s="40">
        <f>家庭养老床位建设和居家养老上门服务方向基础表!D46</f>
        <v>351037</v>
      </c>
      <c r="E53" s="83">
        <f t="shared" si="16"/>
        <v>0.995282658976598</v>
      </c>
      <c r="F53" s="40">
        <f t="shared" si="17"/>
        <v>42476</v>
      </c>
      <c r="G53" s="40">
        <f>家庭养老床位建设和居家养老上门服务方向基础表!E46</f>
        <v>5393</v>
      </c>
      <c r="H53" s="40">
        <f>家庭养老床位建设和居家养老上门服务方向基础表!F46</f>
        <v>37083</v>
      </c>
      <c r="I53" s="90">
        <f t="shared" si="18"/>
        <v>2.10539777078446</v>
      </c>
      <c r="J53" s="40">
        <f>家庭养老床位建设和居家养老上门服务方向基础表!G46</f>
        <v>38551</v>
      </c>
      <c r="K53" s="90">
        <f t="shared" si="19"/>
        <v>1.79967331291422</v>
      </c>
      <c r="L53" s="40">
        <f>家庭养老床位建设和居家养老上门服务方向基础表!H46</f>
        <v>879</v>
      </c>
      <c r="M53" s="90">
        <f t="shared" si="12"/>
        <v>1</v>
      </c>
      <c r="N53" s="95">
        <f t="shared" si="20"/>
        <v>1.7362426446448</v>
      </c>
      <c r="O53" s="95">
        <f>家庭养老床位建设和居家养老上门服务方向基础表!L46</f>
        <v>82.9366914163902</v>
      </c>
      <c r="P53" s="95">
        <f t="shared" si="13"/>
        <v>1.17981911833254</v>
      </c>
      <c r="Q53" s="95">
        <f t="shared" si="11"/>
        <v>1.95749582460422</v>
      </c>
      <c r="R53" s="99">
        <f t="shared" si="14"/>
        <v>1.72622783400715</v>
      </c>
      <c r="S53" s="100">
        <f t="shared" si="15"/>
        <v>1553.60505060644</v>
      </c>
    </row>
    <row r="54" s="63" customFormat="true" ht="20" customHeight="true" spans="1:19">
      <c r="A54" s="71">
        <v>46</v>
      </c>
      <c r="B54" s="72" t="s">
        <v>95</v>
      </c>
      <c r="C54" s="73" t="s">
        <v>183</v>
      </c>
      <c r="D54" s="40">
        <f>家庭养老床位建设和居家养老上门服务方向基础表!D47</f>
        <v>507299</v>
      </c>
      <c r="E54" s="83">
        <f t="shared" si="16"/>
        <v>1.43832672230041</v>
      </c>
      <c r="F54" s="40">
        <f t="shared" si="17"/>
        <v>43361</v>
      </c>
      <c r="G54" s="40">
        <f>家庭养老床位建设和居家养老上门服务方向基础表!E47</f>
        <v>1614</v>
      </c>
      <c r="H54" s="40">
        <f>家庭养老床位建设和居家养老上门服务方向基础表!F47</f>
        <v>41747</v>
      </c>
      <c r="I54" s="90">
        <f t="shared" si="18"/>
        <v>2.14926435490594</v>
      </c>
      <c r="J54" s="40">
        <f>家庭养老床位建设和居家养老上门服务方向基础表!G47</f>
        <v>48270</v>
      </c>
      <c r="K54" s="90">
        <f t="shared" si="19"/>
        <v>2.25338462852765</v>
      </c>
      <c r="L54" s="40">
        <f>家庭养老床位建设和居家养老上门服务方向基础表!H47</f>
        <v>1306</v>
      </c>
      <c r="M54" s="90">
        <f t="shared" si="12"/>
        <v>1.11018181818182</v>
      </c>
      <c r="N54" s="95">
        <f t="shared" si="20"/>
        <v>1.92754501603657</v>
      </c>
      <c r="O54" s="95">
        <f>家庭养老床位建设和居家养老上门服务方向基础表!L47</f>
        <v>82.9366914163902</v>
      </c>
      <c r="P54" s="95">
        <f t="shared" si="13"/>
        <v>1.17981911833254</v>
      </c>
      <c r="Q54" s="95">
        <f t="shared" si="11"/>
        <v>2.29136231717686</v>
      </c>
      <c r="R54" s="99">
        <f t="shared" si="14"/>
        <v>2.02064973012423</v>
      </c>
      <c r="S54" s="100">
        <f t="shared" si="15"/>
        <v>1818.5847571118</v>
      </c>
    </row>
    <row r="55" s="63" customFormat="true" ht="20" customHeight="true" spans="1:19">
      <c r="A55" s="71">
        <v>47</v>
      </c>
      <c r="B55" s="72" t="s">
        <v>98</v>
      </c>
      <c r="C55" s="75" t="s">
        <v>184</v>
      </c>
      <c r="D55" s="40">
        <f>家庭养老床位建设和居家养老上门服务方向基础表!D48</f>
        <v>42694</v>
      </c>
      <c r="E55" s="83">
        <f t="shared" si="16"/>
        <v>0.121048772187396</v>
      </c>
      <c r="F55" s="40">
        <f t="shared" si="17"/>
        <v>6479</v>
      </c>
      <c r="G55" s="40">
        <f>家庭养老床位建设和居家养老上门服务方向基础表!E48</f>
        <v>2168</v>
      </c>
      <c r="H55" s="40">
        <f>家庭养老床位建设和居家养老上门服务方向基础表!F48</f>
        <v>4311</v>
      </c>
      <c r="I55" s="90">
        <f t="shared" si="18"/>
        <v>0.321143049178654</v>
      </c>
      <c r="J55" s="40">
        <f>家庭养老床位建设和居家养老上门服务方向基础表!G48</f>
        <v>6430</v>
      </c>
      <c r="K55" s="90">
        <f t="shared" si="19"/>
        <v>0.300171186273727</v>
      </c>
      <c r="L55" s="40">
        <f>家庭养老床位建设和居家养老上门服务方向基础表!H48</f>
        <v>51</v>
      </c>
      <c r="M55" s="90">
        <f t="shared" si="12"/>
        <v>1</v>
      </c>
      <c r="N55" s="95">
        <f t="shared" si="20"/>
        <v>1.7362426446448</v>
      </c>
      <c r="O55" s="95">
        <f>家庭养老床位建设和居家养老上门服务方向基础表!L48</f>
        <v>89.9251024233541</v>
      </c>
      <c r="P55" s="95">
        <f t="shared" si="13"/>
        <v>1.19978600692387</v>
      </c>
      <c r="Q55" s="95">
        <f t="shared" si="11"/>
        <v>0.743449094573361</v>
      </c>
      <c r="R55" s="99">
        <f t="shared" si="14"/>
        <v>0.655614435591161</v>
      </c>
      <c r="S55" s="100">
        <f t="shared" si="15"/>
        <v>590.052992032045</v>
      </c>
    </row>
    <row r="56" s="63" customFormat="true" ht="20" customHeight="true" spans="1:19">
      <c r="A56" s="71">
        <v>48</v>
      </c>
      <c r="B56" s="72" t="s">
        <v>100</v>
      </c>
      <c r="C56" s="72" t="s">
        <v>185</v>
      </c>
      <c r="D56" s="40">
        <f>家庭养老床位建设和居家养老上门服务方向基础表!D49</f>
        <v>145889</v>
      </c>
      <c r="E56" s="83">
        <f t="shared" si="16"/>
        <v>0.413633867186185</v>
      </c>
      <c r="F56" s="40">
        <f t="shared" si="17"/>
        <v>38870</v>
      </c>
      <c r="G56" s="40">
        <f>家庭养老床位建设和居家养老上门服务方向基础表!E49</f>
        <v>1559</v>
      </c>
      <c r="H56" s="40">
        <f>家庭养老床位建设和居家养老上门服务方向基础表!F49</f>
        <v>37311</v>
      </c>
      <c r="I56" s="90">
        <f t="shared" si="18"/>
        <v>1.92666002802505</v>
      </c>
      <c r="J56" s="40">
        <f>家庭养老床位建设和居家养老上门服务方向基础表!G49</f>
        <v>18392</v>
      </c>
      <c r="K56" s="90">
        <f t="shared" si="19"/>
        <v>0.858592295170512</v>
      </c>
      <c r="L56" s="40">
        <f>家庭养老床位建设和居家养老上门服务方向基础表!H49</f>
        <v>58</v>
      </c>
      <c r="M56" s="90">
        <f t="shared" si="12"/>
        <v>1</v>
      </c>
      <c r="N56" s="95">
        <f t="shared" si="20"/>
        <v>1.7362426446448</v>
      </c>
      <c r="O56" s="95">
        <f>家庭养老床位建设和居家养老上门服务方向基础表!L49</f>
        <v>76.1504423517509</v>
      </c>
      <c r="P56" s="95">
        <f t="shared" si="13"/>
        <v>1.16042983529072</v>
      </c>
      <c r="Q56" s="95">
        <f t="shared" si="11"/>
        <v>1.43171768529208</v>
      </c>
      <c r="R56" s="99">
        <f t="shared" si="14"/>
        <v>1.26256765798782</v>
      </c>
      <c r="S56" s="100">
        <f t="shared" si="15"/>
        <v>1136.31089218904</v>
      </c>
    </row>
    <row r="57" s="63" customFormat="true" ht="20" customHeight="true" spans="1:19">
      <c r="A57" s="71">
        <v>49</v>
      </c>
      <c r="B57" s="72" t="s">
        <v>101</v>
      </c>
      <c r="C57" s="77" t="s">
        <v>186</v>
      </c>
      <c r="D57" s="40">
        <f>家庭养老床位建设和居家养老上门服务方向基础表!D50</f>
        <v>250935</v>
      </c>
      <c r="E57" s="83">
        <f t="shared" si="16"/>
        <v>0.71146703632464</v>
      </c>
      <c r="F57" s="40">
        <f t="shared" si="17"/>
        <v>1728</v>
      </c>
      <c r="G57" s="40">
        <f>家庭养老床位建设和居家养老上门服务方向基础表!E50</f>
        <v>282</v>
      </c>
      <c r="H57" s="40">
        <f>家庭养老床位建设和居家养老上门服务方向基础表!F50</f>
        <v>1446</v>
      </c>
      <c r="I57" s="90">
        <f t="shared" si="18"/>
        <v>0.0856513642507662</v>
      </c>
      <c r="J57" s="40">
        <f>家庭养老床位建设和居家养老上门服务方向基础表!G50</f>
        <v>14068</v>
      </c>
      <c r="K57" s="90">
        <f t="shared" si="19"/>
        <v>0.656735341912721</v>
      </c>
      <c r="L57" s="40">
        <f>家庭养老床位建设和居家养老上门服务方向基础表!H50</f>
        <v>282</v>
      </c>
      <c r="M57" s="90">
        <f t="shared" si="12"/>
        <v>1</v>
      </c>
      <c r="N57" s="95">
        <f t="shared" si="20"/>
        <v>1.7362426446448</v>
      </c>
      <c r="O57" s="95">
        <f>家庭养老床位建设和居家养老上门服务方向基础表!L50</f>
        <v>75.0251811309717</v>
      </c>
      <c r="P57" s="95">
        <f t="shared" si="13"/>
        <v>1.15721480323135</v>
      </c>
      <c r="Q57" s="95">
        <f t="shared" si="11"/>
        <v>0.922906690731267</v>
      </c>
      <c r="R57" s="99">
        <f t="shared" si="14"/>
        <v>0.813870046468097</v>
      </c>
      <c r="S57" s="101">
        <f t="shared" si="15"/>
        <v>732.483041821287</v>
      </c>
    </row>
    <row r="58" s="63" customFormat="true" ht="20" customHeight="true" spans="1:19">
      <c r="A58" s="71">
        <v>50</v>
      </c>
      <c r="B58" s="72" t="s">
        <v>103</v>
      </c>
      <c r="C58" s="77" t="s">
        <v>187</v>
      </c>
      <c r="D58" s="40">
        <f>家庭养老床位建设和居家养老上门服务方向基础表!D51</f>
        <v>28380</v>
      </c>
      <c r="E58" s="83">
        <f t="shared" si="16"/>
        <v>0.0804647996130204</v>
      </c>
      <c r="F58" s="40">
        <f t="shared" si="17"/>
        <v>771</v>
      </c>
      <c r="G58" s="40">
        <f>家庭养老床位建设和居家养老上门服务方向基础表!E51</f>
        <v>771</v>
      </c>
      <c r="H58" s="40">
        <f>家庭养老床位建设和居家养老上门服务方向基础表!F51</f>
        <v>0</v>
      </c>
      <c r="I58" s="90">
        <f t="shared" si="18"/>
        <v>0.0382159732854981</v>
      </c>
      <c r="J58" s="40">
        <f>家庭养老床位建设和居家养老上门服务方向基础表!G51</f>
        <v>1373</v>
      </c>
      <c r="K58" s="90">
        <f t="shared" si="19"/>
        <v>0.0640956514391645</v>
      </c>
      <c r="L58" s="40">
        <f>家庭养老床位建设和居家养老上门服务方向基础表!H51</f>
        <v>7</v>
      </c>
      <c r="M58" s="90">
        <f t="shared" si="12"/>
        <v>1</v>
      </c>
      <c r="N58" s="95">
        <f t="shared" si="20"/>
        <v>1.7362426446448</v>
      </c>
      <c r="O58" s="95">
        <f>家庭养老床位建设和居家养老上门服务方向基础表!L51</f>
        <v>90</v>
      </c>
      <c r="P58" s="95">
        <f t="shared" si="13"/>
        <v>1.2</v>
      </c>
      <c r="Q58" s="95">
        <f t="shared" si="11"/>
        <v>0.575705720694744</v>
      </c>
      <c r="R58" s="99">
        <f t="shared" si="14"/>
        <v>0.507689072318377</v>
      </c>
      <c r="S58" s="100">
        <f t="shared" si="15"/>
        <v>456.92016508654</v>
      </c>
    </row>
    <row r="78" spans="1:16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</row>
    <row r="79" spans="1:16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</row>
    <row r="80" ht="102" customHeight="true" spans="1:16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</row>
  </sheetData>
  <mergeCells count="31">
    <mergeCell ref="A1:S1"/>
    <mergeCell ref="A2:S2"/>
    <mergeCell ref="D3:E3"/>
    <mergeCell ref="F3:I3"/>
    <mergeCell ref="J3:K3"/>
    <mergeCell ref="L3:N3"/>
    <mergeCell ref="F4:G4"/>
    <mergeCell ref="H4:I4"/>
    <mergeCell ref="L4:M4"/>
    <mergeCell ref="A7:C7"/>
    <mergeCell ref="A8:C8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3:Q6"/>
    <mergeCell ref="R3:R6"/>
    <mergeCell ref="S3:S6"/>
    <mergeCell ref="O3:P4"/>
  </mergeCells>
  <printOptions horizontalCentered="true"/>
  <pageMargins left="0.275" right="0.354166666666667" top="0.550694444444444" bottom="0.550694444444444" header="0.314583333333333" footer="0.314583333333333"/>
  <pageSetup paperSize="9" scale="82" fitToHeight="0" orientation="landscape" horizontalDpi="3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W43"/>
  <sheetViews>
    <sheetView zoomScale="80" zoomScaleNormal="80" topLeftCell="C1" workbookViewId="0">
      <selection activeCell="S10" sqref="S10"/>
    </sheetView>
  </sheetViews>
  <sheetFormatPr defaultColWidth="9" defaultRowHeight="13.5"/>
  <cols>
    <col min="1" max="1" width="21.25" style="27" customWidth="true"/>
    <col min="2" max="2" width="15.3083333333333" style="27" customWidth="true"/>
    <col min="3" max="10" width="13.275" customWidth="true"/>
    <col min="11" max="11" width="19.5333333333333" customWidth="true"/>
    <col min="12" max="12" width="20.7833333333333" customWidth="true"/>
    <col min="13" max="13" width="13.75" customWidth="true"/>
    <col min="14" max="14" width="16.55" customWidth="true"/>
    <col min="15" max="16" width="12.0333333333333" customWidth="true"/>
    <col min="17" max="17" width="14.0583333333333" customWidth="true"/>
    <col min="18" max="18" width="12.625"/>
    <col min="19" max="19" width="12.875"/>
    <col min="20" max="20" width="14.125"/>
    <col min="21" max="21" width="16.4" customWidth="true"/>
    <col min="22" max="22" width="14.125"/>
    <col min="23" max="23" width="19.3666666666667" style="27" customWidth="true"/>
    <col min="24" max="25" width="13.75"/>
  </cols>
  <sheetData>
    <row r="1" ht="45" spans="1:23">
      <c r="A1" s="28" t="s">
        <v>188</v>
      </c>
      <c r="B1" s="28"/>
      <c r="W1" s="28"/>
    </row>
    <row r="2" ht="18.75" spans="1:23">
      <c r="A2" s="29" t="s">
        <v>189</v>
      </c>
      <c r="B2" s="29" t="s">
        <v>190</v>
      </c>
      <c r="C2" s="30" t="s">
        <v>191</v>
      </c>
      <c r="D2" s="31"/>
      <c r="E2" s="31"/>
      <c r="F2" s="31"/>
      <c r="G2" s="30" t="s">
        <v>192</v>
      </c>
      <c r="H2" s="31"/>
      <c r="I2" s="31"/>
      <c r="J2" s="31"/>
      <c r="K2" s="29" t="s">
        <v>193</v>
      </c>
      <c r="L2" s="31" t="s">
        <v>194</v>
      </c>
      <c r="M2" s="31"/>
      <c r="N2" s="31"/>
      <c r="O2" s="31"/>
      <c r="P2" s="31"/>
      <c r="Q2" s="31"/>
      <c r="R2" s="10" t="s">
        <v>195</v>
      </c>
      <c r="S2" s="10" t="s">
        <v>196</v>
      </c>
      <c r="T2" s="30" t="s">
        <v>197</v>
      </c>
      <c r="U2" s="31"/>
      <c r="V2" s="29" t="s">
        <v>198</v>
      </c>
      <c r="W2" s="29" t="s">
        <v>199</v>
      </c>
    </row>
    <row r="3" ht="21" customHeight="true" spans="1:23">
      <c r="A3" s="29"/>
      <c r="B3" s="29"/>
      <c r="C3" s="29" t="s">
        <v>200</v>
      </c>
      <c r="D3" s="10" t="s">
        <v>121</v>
      </c>
      <c r="E3" s="29" t="s">
        <v>201</v>
      </c>
      <c r="F3" s="10" t="s">
        <v>121</v>
      </c>
      <c r="G3" s="10" t="s">
        <v>202</v>
      </c>
      <c r="H3" s="10" t="s">
        <v>121</v>
      </c>
      <c r="I3" s="10" t="s">
        <v>203</v>
      </c>
      <c r="J3" s="51" t="s">
        <v>121</v>
      </c>
      <c r="K3" s="29"/>
      <c r="L3" s="52" t="s">
        <v>204</v>
      </c>
      <c r="M3" s="52" t="s">
        <v>205</v>
      </c>
      <c r="N3" s="10" t="s">
        <v>121</v>
      </c>
      <c r="O3" s="10" t="s">
        <v>206</v>
      </c>
      <c r="P3" s="52" t="s">
        <v>205</v>
      </c>
      <c r="Q3" s="10" t="s">
        <v>121</v>
      </c>
      <c r="R3" s="56"/>
      <c r="S3" s="56"/>
      <c r="T3" s="10" t="s">
        <v>128</v>
      </c>
      <c r="U3" s="51" t="s">
        <v>121</v>
      </c>
      <c r="V3" s="29"/>
      <c r="W3" s="29"/>
    </row>
    <row r="4" ht="21" customHeight="true" spans="1:23">
      <c r="A4" s="32"/>
      <c r="B4" s="29"/>
      <c r="C4" s="29"/>
      <c r="D4" s="33"/>
      <c r="E4" s="29"/>
      <c r="F4" s="33"/>
      <c r="G4" s="33"/>
      <c r="H4" s="33"/>
      <c r="I4" s="33"/>
      <c r="J4" s="53"/>
      <c r="K4" s="29"/>
      <c r="L4" s="54"/>
      <c r="M4" s="54"/>
      <c r="N4" s="33"/>
      <c r="O4" s="33"/>
      <c r="P4" s="54"/>
      <c r="Q4" s="33"/>
      <c r="R4" s="33"/>
      <c r="S4" s="33"/>
      <c r="T4" s="33"/>
      <c r="U4" s="53"/>
      <c r="V4" s="29"/>
      <c r="W4" s="29"/>
    </row>
    <row r="5" ht="21" customHeight="true" spans="1:23">
      <c r="A5" s="29" t="s">
        <v>119</v>
      </c>
      <c r="B5" s="29"/>
      <c r="C5" s="19"/>
      <c r="D5" s="34">
        <v>0.2</v>
      </c>
      <c r="E5" s="29"/>
      <c r="F5" s="49">
        <v>0.3</v>
      </c>
      <c r="G5" s="29"/>
      <c r="H5" s="49">
        <v>0.2</v>
      </c>
      <c r="I5" s="50"/>
      <c r="J5" s="49">
        <v>0.3</v>
      </c>
      <c r="K5" s="55">
        <v>0.6</v>
      </c>
      <c r="L5" s="54"/>
      <c r="M5" s="54"/>
      <c r="N5" s="49">
        <v>0.4</v>
      </c>
      <c r="O5" s="33"/>
      <c r="P5" s="53"/>
      <c r="Q5" s="57">
        <v>0.6</v>
      </c>
      <c r="R5" s="49">
        <v>0.4</v>
      </c>
      <c r="S5" s="58"/>
      <c r="T5" s="29"/>
      <c r="U5" s="29"/>
      <c r="V5" s="29"/>
      <c r="W5" s="59"/>
    </row>
    <row r="6" ht="75" customHeight="true" spans="1:23">
      <c r="A6" s="35" t="s">
        <v>130</v>
      </c>
      <c r="B6" s="36"/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  <c r="K6" s="36" t="s">
        <v>207</v>
      </c>
      <c r="L6" s="36">
        <v>10</v>
      </c>
      <c r="M6" s="36">
        <v>11</v>
      </c>
      <c r="N6" s="36">
        <v>12</v>
      </c>
      <c r="O6" s="36">
        <v>13</v>
      </c>
      <c r="P6" s="36">
        <v>14</v>
      </c>
      <c r="Q6" s="36">
        <v>15</v>
      </c>
      <c r="R6" s="36" t="s">
        <v>208</v>
      </c>
      <c r="S6" s="36" t="s">
        <v>209</v>
      </c>
      <c r="T6" s="36">
        <v>18</v>
      </c>
      <c r="U6" s="36">
        <v>19</v>
      </c>
      <c r="V6" s="36" t="s">
        <v>210</v>
      </c>
      <c r="W6" s="36">
        <v>21</v>
      </c>
    </row>
    <row r="7" ht="18.75" spans="1:23">
      <c r="A7" s="134" t="s">
        <v>211</v>
      </c>
      <c r="B7" s="38"/>
      <c r="C7" s="39">
        <f t="shared" ref="C7:U7" si="0">SUM(C8:C38)</f>
        <v>89260412</v>
      </c>
      <c r="D7" s="39">
        <f t="shared" si="0"/>
        <v>100</v>
      </c>
      <c r="E7" s="39">
        <f t="shared" si="0"/>
        <v>174555052</v>
      </c>
      <c r="F7" s="39">
        <f t="shared" si="0"/>
        <v>100</v>
      </c>
      <c r="G7" s="39">
        <f t="shared" si="0"/>
        <v>1375861</v>
      </c>
      <c r="H7" s="39">
        <f t="shared" si="0"/>
        <v>100</v>
      </c>
      <c r="I7" s="39">
        <f t="shared" si="0"/>
        <v>12611311</v>
      </c>
      <c r="J7" s="39">
        <f t="shared" si="0"/>
        <v>100</v>
      </c>
      <c r="K7" s="39">
        <f t="shared" si="0"/>
        <v>60</v>
      </c>
      <c r="L7" s="39">
        <f t="shared" si="0"/>
        <v>114765</v>
      </c>
      <c r="M7" s="39">
        <f t="shared" si="0"/>
        <v>154300</v>
      </c>
      <c r="N7" s="39">
        <f t="shared" si="0"/>
        <v>100</v>
      </c>
      <c r="O7" s="39">
        <f t="shared" si="0"/>
        <v>232009</v>
      </c>
      <c r="P7" s="39">
        <f t="shared" si="0"/>
        <v>317787</v>
      </c>
      <c r="Q7" s="39">
        <f t="shared" si="0"/>
        <v>100</v>
      </c>
      <c r="R7" s="39">
        <f t="shared" si="0"/>
        <v>40</v>
      </c>
      <c r="S7" s="39">
        <f t="shared" si="0"/>
        <v>100</v>
      </c>
      <c r="T7" s="39">
        <f t="shared" si="0"/>
        <v>2015.0664133124</v>
      </c>
      <c r="U7" s="39">
        <f t="shared" si="0"/>
        <v>100</v>
      </c>
      <c r="V7" s="39">
        <f>SUM(V8:V39)</f>
        <v>324.766258391945</v>
      </c>
      <c r="W7" s="38">
        <v>30000</v>
      </c>
    </row>
    <row r="8" ht="18.75" spans="1:23">
      <c r="A8" s="11" t="s">
        <v>12</v>
      </c>
      <c r="B8" s="11" t="s">
        <v>212</v>
      </c>
      <c r="C8" s="40">
        <f>老年助餐方向基础表!B2</f>
        <v>3439742</v>
      </c>
      <c r="D8" s="41">
        <f>C8/$C$7*100</f>
        <v>3.85360309562542</v>
      </c>
      <c r="E8" s="19">
        <f>老年助餐方向基础表!C2</f>
        <v>858848</v>
      </c>
      <c r="F8" s="19">
        <f>E8/$E$7*100</f>
        <v>0.49202127933828</v>
      </c>
      <c r="G8" s="19">
        <f>老年助餐方向基础表!D2</f>
        <v>13394</v>
      </c>
      <c r="H8" s="19">
        <f>G8/$G$7*100</f>
        <v>0.973499503220165</v>
      </c>
      <c r="I8" s="19">
        <f>老年助餐方向基础表!E2</f>
        <v>15619</v>
      </c>
      <c r="J8" s="19">
        <f>I8/$I$7*100</f>
        <v>0.123849138285465</v>
      </c>
      <c r="K8" s="19">
        <f>(D8*$D$5+F8*$F$5+H8*$H$5+J8*$J$5)*$K$5</f>
        <v>0.690108987033744</v>
      </c>
      <c r="L8" s="19">
        <f>老年助餐方向基础表!F2</f>
        <v>820</v>
      </c>
      <c r="M8" s="19">
        <f>IF(L8&lt;AVERAGE($L$8:$L$39),ROUND(AVERAGE($L$8:$L$39),0),L8)</f>
        <v>3588</v>
      </c>
      <c r="N8" s="19">
        <f>M8/$M$7*100</f>
        <v>2.32534024627349</v>
      </c>
      <c r="O8" s="19">
        <f>老年助餐方向基础表!G2</f>
        <v>714</v>
      </c>
      <c r="P8" s="19">
        <f>IF(O8&lt;AVERAGE($O$8:$O$39),ROUND(AVERAGE($O$8:$O$39),0),O8)</f>
        <v>7250</v>
      </c>
      <c r="Q8" s="19">
        <f>P8/$P$7*100</f>
        <v>2.28140232293958</v>
      </c>
      <c r="R8" s="19">
        <f>(N8*$N$5+Q8*$Q$5)*$R$5</f>
        <v>0.919590996909258</v>
      </c>
      <c r="S8" s="19">
        <f>K8+R8</f>
        <v>1.609699983943</v>
      </c>
      <c r="T8" s="19">
        <f>老年助餐方向基础表!H2</f>
        <v>20</v>
      </c>
      <c r="U8" s="19">
        <f>T8/$T$7*100</f>
        <v>0.992523118239246</v>
      </c>
      <c r="V8" s="19">
        <f>S8*U8</f>
        <v>1.59766444749277</v>
      </c>
      <c r="W8" s="60">
        <f>V8/$V$7*$W$7</f>
        <v>147.582860553632</v>
      </c>
    </row>
    <row r="9" ht="18.75" spans="1:23">
      <c r="A9" s="11" t="s">
        <v>14</v>
      </c>
      <c r="B9" s="11" t="s">
        <v>212</v>
      </c>
      <c r="C9" s="40">
        <f>老年助餐方向基础表!B3</f>
        <v>2330050</v>
      </c>
      <c r="D9" s="41">
        <f t="shared" ref="D9:D39" si="1">C9/$C$7*100</f>
        <v>2.61039574856544</v>
      </c>
      <c r="E9" s="19">
        <f>老年助餐方向基础表!C3</f>
        <v>672638</v>
      </c>
      <c r="F9" s="19">
        <f t="shared" ref="F9:F39" si="2">E9/$E$7*100</f>
        <v>0.38534433251465</v>
      </c>
      <c r="G9" s="19">
        <f>老年助餐方向基础表!D3</f>
        <v>9092</v>
      </c>
      <c r="H9" s="19">
        <f t="shared" ref="H9:H39" si="3">G9/$G$7*100</f>
        <v>0.660822568558888</v>
      </c>
      <c r="I9" s="19">
        <f>老年助餐方向基础表!E3</f>
        <v>14093</v>
      </c>
      <c r="J9" s="19">
        <f t="shared" ref="J9:J39" si="4">I9/$I$7*100</f>
        <v>0.111748889548438</v>
      </c>
      <c r="K9" s="19">
        <f t="shared" ref="K9:K39" si="5">(D9*$D$5+F9*$F$5+H9*$H$5+J9*$J$5)*$K$5</f>
        <v>0.482022978026275</v>
      </c>
      <c r="L9" s="19">
        <f>老年助餐方向基础表!F3</f>
        <v>653</v>
      </c>
      <c r="M9" s="19">
        <f t="shared" ref="M9:M39" si="6">IF(L9&lt;AVERAGE($L$8:$L$39),ROUND(AVERAGE($L$8:$L$39),0),L9)</f>
        <v>3588</v>
      </c>
      <c r="N9" s="19">
        <f t="shared" ref="N9:N39" si="7">M9/$M$7*100</f>
        <v>2.32534024627349</v>
      </c>
      <c r="O9" s="19">
        <f>老年助餐方向基础表!G3</f>
        <v>777</v>
      </c>
      <c r="P9" s="19">
        <f t="shared" ref="P9:P38" si="8">IF(O9&lt;AVERAGE($O$8:$O$39),ROUND(AVERAGE($O$8:$O$39),0),O9)</f>
        <v>7250</v>
      </c>
      <c r="Q9" s="19">
        <f t="shared" ref="Q9:Q39" si="9">P9/$P$7*100</f>
        <v>2.28140232293958</v>
      </c>
      <c r="R9" s="19">
        <f t="shared" ref="R9:R39" si="10">(N9*$N$5+Q9*$Q$5)*$R$5</f>
        <v>0.919590996909258</v>
      </c>
      <c r="S9" s="19">
        <f>K9+R9</f>
        <v>1.40161397493553</v>
      </c>
      <c r="T9" s="19">
        <f>老年助餐方向基础表!H3</f>
        <v>49.5465289133233</v>
      </c>
      <c r="U9" s="19">
        <f t="shared" ref="U9:U39" si="11">T9/$T$7*100</f>
        <v>2.45880376874913</v>
      </c>
      <c r="V9" s="19">
        <f t="shared" ref="V9:V39" si="12">S9*U9</f>
        <v>3.44629372390293</v>
      </c>
      <c r="W9" s="60">
        <f t="shared" ref="W9:W39" si="13">V9/$V$7*$W$7</f>
        <v>318.34837839685</v>
      </c>
    </row>
    <row r="10" ht="18.75" spans="1:23">
      <c r="A10" s="11" t="s">
        <v>17</v>
      </c>
      <c r="B10" s="11" t="s">
        <v>213</v>
      </c>
      <c r="C10" s="40">
        <f>老年助餐方向基础表!B4</f>
        <v>3691313</v>
      </c>
      <c r="D10" s="41">
        <f t="shared" si="1"/>
        <v>4.13544248484984</v>
      </c>
      <c r="E10" s="19">
        <f>老年助餐方向基础表!C4</f>
        <v>11120735</v>
      </c>
      <c r="F10" s="19">
        <f t="shared" si="2"/>
        <v>6.37090412026574</v>
      </c>
      <c r="G10" s="19">
        <f>老年助餐方向基础表!D4</f>
        <v>27092</v>
      </c>
      <c r="H10" s="19">
        <f t="shared" si="3"/>
        <v>1.96909426170231</v>
      </c>
      <c r="I10" s="19">
        <f>老年助餐方向基础表!E4</f>
        <v>731145</v>
      </c>
      <c r="J10" s="19">
        <f t="shared" si="4"/>
        <v>5.79753365847532</v>
      </c>
      <c r="K10" s="19">
        <f t="shared" si="5"/>
        <v>2.92286320975965</v>
      </c>
      <c r="L10" s="19">
        <f>老年助餐方向基础表!F4</f>
        <v>4864</v>
      </c>
      <c r="M10" s="19">
        <f t="shared" si="6"/>
        <v>4864</v>
      </c>
      <c r="N10" s="19">
        <f t="shared" si="7"/>
        <v>3.15230071289695</v>
      </c>
      <c r="O10" s="19">
        <f>老年助餐方向基础表!G4</f>
        <v>25842</v>
      </c>
      <c r="P10" s="19">
        <f t="shared" si="8"/>
        <v>25842</v>
      </c>
      <c r="Q10" s="19">
        <f t="shared" si="9"/>
        <v>8.13186190750408</v>
      </c>
      <c r="R10" s="19">
        <f t="shared" si="10"/>
        <v>2.45601497186449</v>
      </c>
      <c r="S10" s="19">
        <f t="shared" ref="S9:S39" si="14">K10+R10</f>
        <v>5.37887818162414</v>
      </c>
      <c r="T10" s="19">
        <f>老年助餐方向基础表!H4</f>
        <v>66.7253509213955</v>
      </c>
      <c r="U10" s="19">
        <f t="shared" si="11"/>
        <v>3.31132266810557</v>
      </c>
      <c r="V10" s="19">
        <f t="shared" si="12"/>
        <v>17.8112012517905</v>
      </c>
      <c r="W10" s="60">
        <f t="shared" si="13"/>
        <v>1645.29418850172</v>
      </c>
    </row>
    <row r="11" ht="18.75" spans="1:23">
      <c r="A11" s="11" t="s">
        <v>20</v>
      </c>
      <c r="B11" s="11" t="s">
        <v>213</v>
      </c>
      <c r="C11" s="40">
        <f>老年助餐方向基础表!B5</f>
        <v>1963626</v>
      </c>
      <c r="D11" s="41">
        <f t="shared" si="1"/>
        <v>2.19988453559905</v>
      </c>
      <c r="E11" s="19">
        <f>老年助餐方向基础表!C5</f>
        <v>4643399</v>
      </c>
      <c r="F11" s="19">
        <f t="shared" si="2"/>
        <v>2.66013440848449</v>
      </c>
      <c r="G11" s="19">
        <f>老年助餐方向基础表!D5</f>
        <v>37396</v>
      </c>
      <c r="H11" s="19">
        <f t="shared" si="3"/>
        <v>2.71800712426619</v>
      </c>
      <c r="I11" s="19">
        <f>老年助餐方向基础表!E5</f>
        <v>540018</v>
      </c>
      <c r="J11" s="19">
        <f t="shared" si="4"/>
        <v>4.28201318641654</v>
      </c>
      <c r="K11" s="19">
        <f t="shared" si="5"/>
        <v>1.83973356626601</v>
      </c>
      <c r="L11" s="19">
        <f>老年助餐方向基础表!F5</f>
        <v>1239</v>
      </c>
      <c r="M11" s="19">
        <f t="shared" si="6"/>
        <v>3588</v>
      </c>
      <c r="N11" s="19">
        <f t="shared" si="7"/>
        <v>2.32534024627349</v>
      </c>
      <c r="O11" s="19">
        <f>老年助餐方向基础表!G5</f>
        <v>6121</v>
      </c>
      <c r="P11" s="19">
        <f t="shared" si="8"/>
        <v>7250</v>
      </c>
      <c r="Q11" s="19">
        <f t="shared" si="9"/>
        <v>2.28140232293958</v>
      </c>
      <c r="R11" s="19">
        <f t="shared" si="10"/>
        <v>0.919590996909258</v>
      </c>
      <c r="S11" s="19">
        <f t="shared" si="14"/>
        <v>2.75932456317527</v>
      </c>
      <c r="T11" s="19">
        <f>老年助餐方向基础表!H5</f>
        <v>60.976927061053</v>
      </c>
      <c r="U11" s="19">
        <f t="shared" si="11"/>
        <v>3.02605048936417</v>
      </c>
      <c r="V11" s="19">
        <f t="shared" si="12"/>
        <v>8.3498554447111</v>
      </c>
      <c r="W11" s="60">
        <f t="shared" si="13"/>
        <v>771.31061761663</v>
      </c>
    </row>
    <row r="12" ht="18.75" spans="1:23">
      <c r="A12" s="11" t="s">
        <v>22</v>
      </c>
      <c r="B12" s="11" t="s">
        <v>214</v>
      </c>
      <c r="C12" s="40">
        <f>老年助餐方向基础表!B6</f>
        <v>1552927</v>
      </c>
      <c r="D12" s="41">
        <f t="shared" si="1"/>
        <v>1.73977126612411</v>
      </c>
      <c r="E12" s="19">
        <f>老年助餐方向基础表!C6</f>
        <v>3204306</v>
      </c>
      <c r="F12" s="19">
        <f t="shared" si="2"/>
        <v>1.83569937580495</v>
      </c>
      <c r="G12" s="19">
        <f>老年助餐方向基础表!D6</f>
        <v>68051</v>
      </c>
      <c r="H12" s="19">
        <f t="shared" si="3"/>
        <v>4.94606649945016</v>
      </c>
      <c r="I12" s="19">
        <f>老年助餐方向基础表!E6</f>
        <v>914417</v>
      </c>
      <c r="J12" s="19">
        <f t="shared" si="4"/>
        <v>7.25076877415837</v>
      </c>
      <c r="K12" s="19">
        <f t="shared" si="5"/>
        <v>2.43786479886231</v>
      </c>
      <c r="L12" s="19">
        <f>老年助餐方向基础表!F6</f>
        <v>1083</v>
      </c>
      <c r="M12" s="19">
        <f t="shared" si="6"/>
        <v>3588</v>
      </c>
      <c r="N12" s="19">
        <f t="shared" si="7"/>
        <v>2.32534024627349</v>
      </c>
      <c r="O12" s="19">
        <f>老年助餐方向基础表!G6</f>
        <v>1762</v>
      </c>
      <c r="P12" s="19">
        <f t="shared" si="8"/>
        <v>7250</v>
      </c>
      <c r="Q12" s="19">
        <f t="shared" si="9"/>
        <v>2.28140232293958</v>
      </c>
      <c r="R12" s="19">
        <f t="shared" si="10"/>
        <v>0.919590996909258</v>
      </c>
      <c r="S12" s="19">
        <f t="shared" si="14"/>
        <v>3.35745579577157</v>
      </c>
      <c r="T12" s="19">
        <f>老年助餐方向基础表!H6</f>
        <v>68.0462037399446</v>
      </c>
      <c r="U12" s="19">
        <f t="shared" si="11"/>
        <v>3.37687151601564</v>
      </c>
      <c r="V12" s="19">
        <f t="shared" si="12"/>
        <v>11.3376968430226</v>
      </c>
      <c r="W12" s="60">
        <f t="shared" si="13"/>
        <v>1047.30986209839</v>
      </c>
    </row>
    <row r="13" ht="18.75" spans="1:23">
      <c r="A13" s="11" t="s">
        <v>142</v>
      </c>
      <c r="B13" s="11" t="s">
        <v>212</v>
      </c>
      <c r="C13" s="40">
        <f>老年助餐方向基础表!B7</f>
        <v>5947393</v>
      </c>
      <c r="D13" s="41">
        <f t="shared" si="1"/>
        <v>6.66296834928344</v>
      </c>
      <c r="E13" s="19">
        <f>老年助餐方向基础表!C7</f>
        <v>5007074</v>
      </c>
      <c r="F13" s="19">
        <f t="shared" si="2"/>
        <v>2.86847842135214</v>
      </c>
      <c r="G13" s="19">
        <f>老年助餐方向基础表!D7</f>
        <v>43403</v>
      </c>
      <c r="H13" s="19">
        <f t="shared" si="3"/>
        <v>3.15460646097244</v>
      </c>
      <c r="I13" s="19">
        <f>老年助餐方向基础表!E7</f>
        <v>315709</v>
      </c>
      <c r="J13" s="19">
        <f t="shared" si="4"/>
        <v>2.5033797041402</v>
      </c>
      <c r="K13" s="19">
        <f t="shared" si="5"/>
        <v>2.14504343981933</v>
      </c>
      <c r="L13" s="19">
        <f>老年助餐方向基础表!F7</f>
        <v>3637</v>
      </c>
      <c r="M13" s="19">
        <f t="shared" si="6"/>
        <v>3637</v>
      </c>
      <c r="N13" s="19">
        <f t="shared" si="7"/>
        <v>2.35709656513286</v>
      </c>
      <c r="O13" s="19">
        <f>老年助餐方向基础表!G7</f>
        <v>4708</v>
      </c>
      <c r="P13" s="19">
        <f t="shared" si="8"/>
        <v>7250</v>
      </c>
      <c r="Q13" s="19">
        <f t="shared" si="9"/>
        <v>2.28140232293958</v>
      </c>
      <c r="R13" s="19">
        <f t="shared" si="10"/>
        <v>0.924672007926756</v>
      </c>
      <c r="S13" s="19">
        <f t="shared" si="14"/>
        <v>3.06971544774608</v>
      </c>
      <c r="T13" s="19">
        <f>老年助餐方向基础表!H7</f>
        <v>69.036062944775</v>
      </c>
      <c r="U13" s="19">
        <f t="shared" si="11"/>
        <v>3.42599442324544</v>
      </c>
      <c r="V13" s="19">
        <f t="shared" si="12"/>
        <v>10.5168280049285</v>
      </c>
      <c r="W13" s="60">
        <f t="shared" si="13"/>
        <v>971.48281878189</v>
      </c>
    </row>
    <row r="14" ht="18.75" spans="1:23">
      <c r="A14" s="11" t="s">
        <v>31</v>
      </c>
      <c r="B14" s="11" t="s">
        <v>213</v>
      </c>
      <c r="C14" s="40">
        <f>老年助餐方向基础表!B8</f>
        <v>2186384</v>
      </c>
      <c r="D14" s="41">
        <f t="shared" si="1"/>
        <v>2.44944421721916</v>
      </c>
      <c r="E14" s="19">
        <f>老年助餐方向基础表!C8</f>
        <v>3364781</v>
      </c>
      <c r="F14" s="19">
        <f t="shared" si="2"/>
        <v>1.92763312287289</v>
      </c>
      <c r="G14" s="19">
        <f>老年助餐方向基础表!D8</f>
        <v>94560</v>
      </c>
      <c r="H14" s="19">
        <f t="shared" si="3"/>
        <v>6.87278729464677</v>
      </c>
      <c r="I14" s="19">
        <f>老年助餐方向基础表!E8</f>
        <v>289705</v>
      </c>
      <c r="J14" s="19">
        <f t="shared" si="4"/>
        <v>2.29718385344712</v>
      </c>
      <c r="K14" s="19">
        <f t="shared" si="5"/>
        <v>1.87913483716151</v>
      </c>
      <c r="L14" s="19">
        <f>老年助餐方向基础表!F8</f>
        <v>1536</v>
      </c>
      <c r="M14" s="19">
        <f t="shared" si="6"/>
        <v>3588</v>
      </c>
      <c r="N14" s="19">
        <f t="shared" si="7"/>
        <v>2.32534024627349</v>
      </c>
      <c r="O14" s="19">
        <f>老年助餐方向基础表!G8</f>
        <v>2405</v>
      </c>
      <c r="P14" s="19">
        <f t="shared" si="8"/>
        <v>7250</v>
      </c>
      <c r="Q14" s="19">
        <f t="shared" si="9"/>
        <v>2.28140232293958</v>
      </c>
      <c r="R14" s="19">
        <f t="shared" si="10"/>
        <v>0.919590996909258</v>
      </c>
      <c r="S14" s="19">
        <f t="shared" si="14"/>
        <v>2.79872583407077</v>
      </c>
      <c r="T14" s="19">
        <f>老年助餐方向基础表!H8</f>
        <v>74.0142382199541</v>
      </c>
      <c r="U14" s="19">
        <f t="shared" si="11"/>
        <v>3.67304212560856</v>
      </c>
      <c r="V14" s="19">
        <f t="shared" si="12"/>
        <v>10.2798378865709</v>
      </c>
      <c r="W14" s="60">
        <f t="shared" si="13"/>
        <v>949.591063197641</v>
      </c>
    </row>
    <row r="15" ht="18.75" spans="1:23">
      <c r="A15" s="11" t="s">
        <v>33</v>
      </c>
      <c r="B15" s="11" t="s">
        <v>213</v>
      </c>
      <c r="C15" s="40">
        <f>老年助餐方向基础表!B9</f>
        <v>3163809</v>
      </c>
      <c r="D15" s="41">
        <f t="shared" si="1"/>
        <v>3.54447053190837</v>
      </c>
      <c r="E15" s="19">
        <f>老年助餐方向基础表!C9</f>
        <v>4231881</v>
      </c>
      <c r="F15" s="19">
        <f t="shared" si="2"/>
        <v>2.42438185060379</v>
      </c>
      <c r="G15" s="19">
        <f>老年助餐方向基础表!D9</f>
        <v>86888</v>
      </c>
      <c r="H15" s="19">
        <f t="shared" si="3"/>
        <v>6.31517282632475</v>
      </c>
      <c r="I15" s="19">
        <f>老年助餐方向基础表!E9</f>
        <v>494517</v>
      </c>
      <c r="J15" s="19">
        <f t="shared" si="4"/>
        <v>3.92121802404207</v>
      </c>
      <c r="K15" s="19">
        <f t="shared" si="5"/>
        <v>2.32536518042423</v>
      </c>
      <c r="L15" s="19">
        <f>老年助餐方向基础表!F9</f>
        <v>2662</v>
      </c>
      <c r="M15" s="19">
        <f t="shared" si="6"/>
        <v>3588</v>
      </c>
      <c r="N15" s="19">
        <f t="shared" si="7"/>
        <v>2.32534024627349</v>
      </c>
      <c r="O15" s="19">
        <f>老年助餐方向基础表!G9</f>
        <v>1282</v>
      </c>
      <c r="P15" s="19">
        <f t="shared" si="8"/>
        <v>7250</v>
      </c>
      <c r="Q15" s="19">
        <f t="shared" si="9"/>
        <v>2.28140232293958</v>
      </c>
      <c r="R15" s="19">
        <f t="shared" si="10"/>
        <v>0.919590996909258</v>
      </c>
      <c r="S15" s="19">
        <f t="shared" si="14"/>
        <v>3.24495617733349</v>
      </c>
      <c r="T15" s="19">
        <f>老年助餐方向基础表!H9</f>
        <v>78.8964593752139</v>
      </c>
      <c r="U15" s="19">
        <f t="shared" si="11"/>
        <v>3.91532799385616</v>
      </c>
      <c r="V15" s="19">
        <f t="shared" si="12"/>
        <v>12.7050677599503</v>
      </c>
      <c r="W15" s="60">
        <f t="shared" si="13"/>
        <v>1173.61955852727</v>
      </c>
    </row>
    <row r="16" ht="18.75" spans="1:23">
      <c r="A16" s="11" t="s">
        <v>35</v>
      </c>
      <c r="B16" s="11" t="s">
        <v>212</v>
      </c>
      <c r="C16" s="40">
        <f>老年助餐方向基础表!B10</f>
        <v>4684475</v>
      </c>
      <c r="D16" s="41">
        <f t="shared" si="1"/>
        <v>5.24809923575078</v>
      </c>
      <c r="E16" s="19">
        <f>老年助餐方向基础表!C10</f>
        <v>1130987</v>
      </c>
      <c r="F16" s="19">
        <f t="shared" si="2"/>
        <v>0.64792567562009</v>
      </c>
      <c r="G16" s="19">
        <f>老年助餐方向基础表!D10</f>
        <v>13521</v>
      </c>
      <c r="H16" s="19">
        <f t="shared" si="3"/>
        <v>0.9827300868329</v>
      </c>
      <c r="I16" s="19">
        <f>老年助餐方向基础表!E10</f>
        <v>15352</v>
      </c>
      <c r="J16" s="19">
        <f t="shared" si="4"/>
        <v>0.121731991225972</v>
      </c>
      <c r="K16" s="19">
        <f t="shared" si="5"/>
        <v>0.886237898742333</v>
      </c>
      <c r="L16" s="19">
        <f>老年助餐方向基础表!F10</f>
        <v>9737</v>
      </c>
      <c r="M16" s="19">
        <f t="shared" si="6"/>
        <v>9737</v>
      </c>
      <c r="N16" s="19">
        <f t="shared" si="7"/>
        <v>6.31043421905379</v>
      </c>
      <c r="O16" s="19">
        <f>老年助餐方向基础表!G10</f>
        <v>3591</v>
      </c>
      <c r="P16" s="19">
        <f t="shared" si="8"/>
        <v>7250</v>
      </c>
      <c r="Q16" s="19">
        <f t="shared" si="9"/>
        <v>2.28140232293958</v>
      </c>
      <c r="R16" s="19">
        <f t="shared" si="10"/>
        <v>1.55720603255411</v>
      </c>
      <c r="S16" s="19">
        <f t="shared" si="14"/>
        <v>2.44344393129644</v>
      </c>
      <c r="T16" s="19">
        <f>老年助餐方向基础表!H10</f>
        <v>25.4</v>
      </c>
      <c r="U16" s="19">
        <f t="shared" si="11"/>
        <v>1.26050436016384</v>
      </c>
      <c r="V16" s="19">
        <f t="shared" si="12"/>
        <v>3.07997172921504</v>
      </c>
      <c r="W16" s="60">
        <f t="shared" si="13"/>
        <v>284.509703483233</v>
      </c>
    </row>
    <row r="17" ht="18.75" spans="1:23">
      <c r="A17" s="11" t="s">
        <v>37</v>
      </c>
      <c r="B17" s="11" t="s">
        <v>212</v>
      </c>
      <c r="C17" s="40">
        <f>老年助餐方向基础表!B11</f>
        <v>6959821</v>
      </c>
      <c r="D17" s="41">
        <f t="shared" si="1"/>
        <v>7.79720913678955</v>
      </c>
      <c r="E17" s="19">
        <f>老年助餐方向基础表!C11</f>
        <v>11545524</v>
      </c>
      <c r="F17" s="19">
        <f t="shared" si="2"/>
        <v>6.6142594371889</v>
      </c>
      <c r="G17" s="19">
        <f>老年助餐方向基础表!D11</f>
        <v>22961</v>
      </c>
      <c r="H17" s="19">
        <f t="shared" si="3"/>
        <v>1.66884590812589</v>
      </c>
      <c r="I17" s="19">
        <f>老年助餐方向基础表!E11</f>
        <v>225877</v>
      </c>
      <c r="J17" s="19">
        <f t="shared" si="4"/>
        <v>1.79106676538228</v>
      </c>
      <c r="K17" s="19">
        <f t="shared" si="5"/>
        <v>2.64888532185267</v>
      </c>
      <c r="L17" s="19">
        <f>老年助餐方向基础表!F11</f>
        <v>7950</v>
      </c>
      <c r="M17" s="19">
        <f t="shared" si="6"/>
        <v>7950</v>
      </c>
      <c r="N17" s="19">
        <f t="shared" si="7"/>
        <v>5.15230071289695</v>
      </c>
      <c r="O17" s="19">
        <f>老年助餐方向基础表!G11</f>
        <v>9805</v>
      </c>
      <c r="P17" s="19">
        <f t="shared" si="8"/>
        <v>9805</v>
      </c>
      <c r="Q17" s="19">
        <f t="shared" si="9"/>
        <v>3.08539996916173</v>
      </c>
      <c r="R17" s="19">
        <f t="shared" si="10"/>
        <v>1.56486410666233</v>
      </c>
      <c r="S17" s="19">
        <f t="shared" si="14"/>
        <v>4.213749428515</v>
      </c>
      <c r="T17" s="19">
        <f>老年助餐方向基础表!H11</f>
        <v>49.2472292184883</v>
      </c>
      <c r="U17" s="19">
        <f t="shared" si="11"/>
        <v>2.44395067542884</v>
      </c>
      <c r="V17" s="19">
        <f t="shared" si="12"/>
        <v>10.2981957619071</v>
      </c>
      <c r="W17" s="60">
        <f t="shared" si="13"/>
        <v>951.286855928124</v>
      </c>
    </row>
    <row r="18" ht="18.75" spans="1:23">
      <c r="A18" s="11" t="s">
        <v>149</v>
      </c>
      <c r="B18" s="11" t="s">
        <v>212</v>
      </c>
      <c r="C18" s="40">
        <f>老年助餐方向基础表!B12</f>
        <v>4734439</v>
      </c>
      <c r="D18" s="41">
        <f t="shared" si="1"/>
        <v>5.30407477841353</v>
      </c>
      <c r="E18" s="19">
        <f>老年助餐方向基础表!C12</f>
        <v>7338245</v>
      </c>
      <c r="F18" s="19">
        <f t="shared" si="2"/>
        <v>4.20397170744734</v>
      </c>
      <c r="G18" s="19">
        <f>老年助餐方向基础表!D12</f>
        <v>11021</v>
      </c>
      <c r="H18" s="19">
        <f t="shared" si="3"/>
        <v>0.801025685007424</v>
      </c>
      <c r="I18" s="19">
        <f>老年助餐方向基础表!E12</f>
        <v>205744</v>
      </c>
      <c r="J18" s="19">
        <f t="shared" si="4"/>
        <v>1.63142436182884</v>
      </c>
      <c r="K18" s="19">
        <f t="shared" si="5"/>
        <v>1.78298334808023</v>
      </c>
      <c r="L18" s="19">
        <f>老年助餐方向基础表!F12</f>
        <v>10401</v>
      </c>
      <c r="M18" s="19">
        <f t="shared" si="6"/>
        <v>10401</v>
      </c>
      <c r="N18" s="19">
        <f t="shared" si="7"/>
        <v>6.74076474400518</v>
      </c>
      <c r="O18" s="19">
        <f>老年助餐方向基础表!G12</f>
        <v>17393</v>
      </c>
      <c r="P18" s="19">
        <f t="shared" si="8"/>
        <v>17393</v>
      </c>
      <c r="Q18" s="19">
        <f t="shared" si="9"/>
        <v>5.47316284177767</v>
      </c>
      <c r="R18" s="19">
        <f t="shared" si="10"/>
        <v>2.39208144106747</v>
      </c>
      <c r="S18" s="19">
        <f t="shared" si="14"/>
        <v>4.1750647891477</v>
      </c>
      <c r="T18" s="19">
        <f>老年助餐方向基础表!H12</f>
        <v>43.6757729270216</v>
      </c>
      <c r="U18" s="19">
        <f t="shared" si="11"/>
        <v>2.16746071685183</v>
      </c>
      <c r="V18" s="19">
        <f t="shared" si="12"/>
        <v>9.04928892078892</v>
      </c>
      <c r="W18" s="60">
        <f t="shared" si="13"/>
        <v>835.920175229636</v>
      </c>
    </row>
    <row r="19" ht="18.75" spans="1:23">
      <c r="A19" s="11" t="s">
        <v>44</v>
      </c>
      <c r="B19" s="11" t="s">
        <v>213</v>
      </c>
      <c r="C19" s="40">
        <f>老年助餐方向基础表!B13</f>
        <v>2397479</v>
      </c>
      <c r="D19" s="41">
        <f t="shared" si="1"/>
        <v>2.68593763604855</v>
      </c>
      <c r="E19" s="19">
        <f>老年助餐方向基础表!C13</f>
        <v>9071757</v>
      </c>
      <c r="F19" s="19">
        <f t="shared" si="2"/>
        <v>5.19707501791469</v>
      </c>
      <c r="G19" s="19">
        <f>老年助餐方向基础表!D13</f>
        <v>90459</v>
      </c>
      <c r="H19" s="19">
        <f t="shared" si="3"/>
        <v>6.57471939389226</v>
      </c>
      <c r="I19" s="19">
        <f>老年助餐方向基础表!E13</f>
        <v>679044</v>
      </c>
      <c r="J19" s="19">
        <f t="shared" si="4"/>
        <v>5.38440452384371</v>
      </c>
      <c r="K19" s="19">
        <f t="shared" si="5"/>
        <v>3.01594516110941</v>
      </c>
      <c r="L19" s="19">
        <f>老年助餐方向基础表!F13</f>
        <v>3053</v>
      </c>
      <c r="M19" s="19">
        <f t="shared" si="6"/>
        <v>3588</v>
      </c>
      <c r="N19" s="19">
        <f t="shared" si="7"/>
        <v>2.32534024627349</v>
      </c>
      <c r="O19" s="19">
        <f>老年助餐方向基础表!G13</f>
        <v>4968</v>
      </c>
      <c r="P19" s="19">
        <f t="shared" si="8"/>
        <v>7250</v>
      </c>
      <c r="Q19" s="19">
        <f t="shared" si="9"/>
        <v>2.28140232293958</v>
      </c>
      <c r="R19" s="19">
        <f t="shared" si="10"/>
        <v>0.919590996909258</v>
      </c>
      <c r="S19" s="19">
        <f t="shared" si="14"/>
        <v>3.93553615801867</v>
      </c>
      <c r="T19" s="19">
        <f>老年助餐方向基础表!H13</f>
        <v>65.9953553584027</v>
      </c>
      <c r="U19" s="19">
        <f t="shared" si="11"/>
        <v>3.27509579448145</v>
      </c>
      <c r="V19" s="19">
        <f t="shared" si="12"/>
        <v>12.8892579201566</v>
      </c>
      <c r="W19" s="60">
        <f t="shared" si="13"/>
        <v>1190.63396400631</v>
      </c>
    </row>
    <row r="20" ht="18.75" spans="1:23">
      <c r="A20" s="11" t="s">
        <v>153</v>
      </c>
      <c r="B20" s="11" t="s">
        <v>212</v>
      </c>
      <c r="C20" s="40">
        <f>老年助餐方向基础表!B14</f>
        <v>2075427</v>
      </c>
      <c r="D20" s="41">
        <f t="shared" si="1"/>
        <v>2.32513715038644</v>
      </c>
      <c r="E20" s="19">
        <f>老年助餐方向基础表!C14</f>
        <v>4562442</v>
      </c>
      <c r="F20" s="19">
        <f t="shared" si="2"/>
        <v>2.61375534407334</v>
      </c>
      <c r="G20" s="19">
        <f>老年助餐方向基础表!D14</f>
        <v>15537</v>
      </c>
      <c r="H20" s="19">
        <f t="shared" si="3"/>
        <v>1.12925651646496</v>
      </c>
      <c r="I20" s="19">
        <f>老年助餐方向基础表!E14</f>
        <v>135008</v>
      </c>
      <c r="J20" s="19">
        <f t="shared" si="4"/>
        <v>1.07053104946821</v>
      </c>
      <c r="K20" s="19">
        <f t="shared" si="5"/>
        <v>1.07769879085965</v>
      </c>
      <c r="L20" s="19">
        <f>老年助餐方向基础表!F14</f>
        <v>4202</v>
      </c>
      <c r="M20" s="19">
        <f t="shared" si="6"/>
        <v>4202</v>
      </c>
      <c r="N20" s="19">
        <f t="shared" si="7"/>
        <v>2.72326636422553</v>
      </c>
      <c r="O20" s="19">
        <f>老年助餐方向基础表!G14</f>
        <v>13493</v>
      </c>
      <c r="P20" s="19">
        <f t="shared" si="8"/>
        <v>13493</v>
      </c>
      <c r="Q20" s="19">
        <f t="shared" si="9"/>
        <v>4.24592573012741</v>
      </c>
      <c r="R20" s="19">
        <f t="shared" si="10"/>
        <v>1.45474479350666</v>
      </c>
      <c r="S20" s="19">
        <f t="shared" si="14"/>
        <v>2.53244358436631</v>
      </c>
      <c r="T20" s="19">
        <f>老年助餐方向基础表!H14</f>
        <v>57.9886613557615</v>
      </c>
      <c r="U20" s="19">
        <f t="shared" si="11"/>
        <v>2.877754349567</v>
      </c>
      <c r="V20" s="19">
        <f t="shared" si="12"/>
        <v>7.2877505399432</v>
      </c>
      <c r="W20" s="60">
        <f t="shared" si="13"/>
        <v>673.19960294163</v>
      </c>
    </row>
    <row r="21" ht="18.75" spans="1:23">
      <c r="A21" s="11" t="s">
        <v>52</v>
      </c>
      <c r="B21" s="11" t="s">
        <v>213</v>
      </c>
      <c r="C21" s="40">
        <f>老年助餐方向基础表!B15</f>
        <v>1862461</v>
      </c>
      <c r="D21" s="41">
        <f t="shared" si="1"/>
        <v>2.08654761754853</v>
      </c>
      <c r="E21" s="19">
        <f>老年助餐方向基础表!C15</f>
        <v>5762320</v>
      </c>
      <c r="F21" s="19">
        <f t="shared" si="2"/>
        <v>3.30114765168756</v>
      </c>
      <c r="G21" s="19">
        <f>老年助餐方向基础表!D15</f>
        <v>37509</v>
      </c>
      <c r="H21" s="19">
        <f t="shared" si="3"/>
        <v>2.7262201632287</v>
      </c>
      <c r="I21" s="19">
        <f>老年助餐方向基础表!E15</f>
        <v>434062</v>
      </c>
      <c r="J21" s="19">
        <f t="shared" si="4"/>
        <v>3.44184676755652</v>
      </c>
      <c r="K21" s="19">
        <f t="shared" si="5"/>
        <v>1.7912711291572</v>
      </c>
      <c r="L21" s="19">
        <f>老年助餐方向基础表!F15</f>
        <v>5890</v>
      </c>
      <c r="M21" s="19">
        <f t="shared" si="6"/>
        <v>5890</v>
      </c>
      <c r="N21" s="19">
        <f t="shared" si="7"/>
        <v>3.81723914452365</v>
      </c>
      <c r="O21" s="19">
        <f>老年助餐方向基础表!G15</f>
        <v>16375</v>
      </c>
      <c r="P21" s="19">
        <f t="shared" si="8"/>
        <v>16375</v>
      </c>
      <c r="Q21" s="19">
        <f t="shared" si="9"/>
        <v>5.15282248801871</v>
      </c>
      <c r="R21" s="19">
        <f t="shared" si="10"/>
        <v>1.84743566024827</v>
      </c>
      <c r="S21" s="19">
        <f t="shared" si="14"/>
        <v>3.63870678940548</v>
      </c>
      <c r="T21" s="19">
        <f>老年助餐方向基础表!H15</f>
        <v>70.1665503810416</v>
      </c>
      <c r="U21" s="19">
        <f t="shared" si="11"/>
        <v>3.48209616901413</v>
      </c>
      <c r="V21" s="19">
        <f t="shared" si="12"/>
        <v>12.6703269715545</v>
      </c>
      <c r="W21" s="60">
        <f t="shared" si="13"/>
        <v>1170.41040848492</v>
      </c>
    </row>
    <row r="22" ht="18.75" spans="1:23">
      <c r="A22" s="11" t="s">
        <v>157</v>
      </c>
      <c r="B22" s="11" t="s">
        <v>212</v>
      </c>
      <c r="C22" s="40">
        <f>老年助餐方向基础表!B16</f>
        <v>6368165</v>
      </c>
      <c r="D22" s="41">
        <f t="shared" si="1"/>
        <v>7.13436657675297</v>
      </c>
      <c r="E22" s="19">
        <f>老年助餐方向基础表!C16</f>
        <v>14852641</v>
      </c>
      <c r="F22" s="19">
        <f t="shared" si="2"/>
        <v>8.50885770983013</v>
      </c>
      <c r="G22" s="19">
        <f>老年助餐方向基础表!D16</f>
        <v>18557</v>
      </c>
      <c r="H22" s="19">
        <f t="shared" si="3"/>
        <v>1.34875543387014</v>
      </c>
      <c r="I22" s="19">
        <f>老年助餐方向基础表!E16</f>
        <v>607894</v>
      </c>
      <c r="J22" s="19">
        <f t="shared" si="4"/>
        <v>4.82022844413241</v>
      </c>
      <c r="K22" s="19">
        <f t="shared" si="5"/>
        <v>3.41721014898803</v>
      </c>
      <c r="L22" s="19">
        <f>老年助餐方向基础表!F16</f>
        <v>8618</v>
      </c>
      <c r="M22" s="19">
        <f t="shared" si="6"/>
        <v>8618</v>
      </c>
      <c r="N22" s="19">
        <f t="shared" si="7"/>
        <v>5.5852235904083</v>
      </c>
      <c r="O22" s="19">
        <f>老年助餐方向基础表!G16</f>
        <v>18056</v>
      </c>
      <c r="P22" s="19">
        <f t="shared" si="8"/>
        <v>18056</v>
      </c>
      <c r="Q22" s="19">
        <f t="shared" si="9"/>
        <v>5.68179315075821</v>
      </c>
      <c r="R22" s="19">
        <f t="shared" si="10"/>
        <v>2.2572661306473</v>
      </c>
      <c r="S22" s="19">
        <f t="shared" si="14"/>
        <v>5.67447627963533</v>
      </c>
      <c r="T22" s="19">
        <f>老年助餐方向基础表!H16</f>
        <v>60.0010775173073</v>
      </c>
      <c r="U22" s="19">
        <f t="shared" si="11"/>
        <v>2.97762282775963</v>
      </c>
      <c r="V22" s="19">
        <f t="shared" si="12"/>
        <v>16.8964501058227</v>
      </c>
      <c r="W22" s="60">
        <f t="shared" si="13"/>
        <v>1560.79484883844</v>
      </c>
    </row>
    <row r="23" ht="18.75" spans="1:23">
      <c r="A23" s="11" t="s">
        <v>60</v>
      </c>
      <c r="B23" s="11" t="s">
        <v>213</v>
      </c>
      <c r="C23" s="40">
        <f>老年助餐方向基础表!B17</f>
        <v>3720474</v>
      </c>
      <c r="D23" s="41">
        <f t="shared" si="1"/>
        <v>4.16811206293782</v>
      </c>
      <c r="E23" s="19">
        <f>老年助餐方向基础表!C17</f>
        <v>14243574</v>
      </c>
      <c r="F23" s="19">
        <f t="shared" si="2"/>
        <v>8.1599322602247</v>
      </c>
      <c r="G23" s="19">
        <f>老年助餐方向基础表!D17</f>
        <v>103734</v>
      </c>
      <c r="H23" s="19">
        <f t="shared" si="3"/>
        <v>7.53956976758553</v>
      </c>
      <c r="I23" s="19">
        <f>老年助餐方向基础表!E17</f>
        <v>1210204</v>
      </c>
      <c r="J23" s="19">
        <f t="shared" si="4"/>
        <v>9.5961791759794</v>
      </c>
      <c r="K23" s="19">
        <f t="shared" si="5"/>
        <v>4.60102187817954</v>
      </c>
      <c r="L23" s="19">
        <f>老年助餐方向基础表!F17</f>
        <v>9571</v>
      </c>
      <c r="M23" s="19">
        <f t="shared" si="6"/>
        <v>9571</v>
      </c>
      <c r="N23" s="19">
        <f t="shared" si="7"/>
        <v>6.20285158781594</v>
      </c>
      <c r="O23" s="19">
        <f>老年助餐方向基础表!G17</f>
        <v>4968</v>
      </c>
      <c r="P23" s="19">
        <f t="shared" si="8"/>
        <v>7250</v>
      </c>
      <c r="Q23" s="19">
        <f t="shared" si="9"/>
        <v>2.28140232293958</v>
      </c>
      <c r="R23" s="19">
        <f t="shared" si="10"/>
        <v>1.53999281155605</v>
      </c>
      <c r="S23" s="19">
        <f t="shared" si="14"/>
        <v>6.14101468973559</v>
      </c>
      <c r="T23" s="19">
        <f>老年助餐方向基础表!H17</f>
        <v>71.453603859311</v>
      </c>
      <c r="U23" s="19">
        <f t="shared" si="11"/>
        <v>3.54596768559376</v>
      </c>
      <c r="V23" s="19">
        <f t="shared" si="12"/>
        <v>21.775839646559</v>
      </c>
      <c r="W23" s="60">
        <f t="shared" si="13"/>
        <v>2011.52420399647</v>
      </c>
    </row>
    <row r="24" ht="18.75" spans="1:23">
      <c r="A24" s="11" t="s">
        <v>63</v>
      </c>
      <c r="B24" s="11" t="s">
        <v>213</v>
      </c>
      <c r="C24" s="40">
        <f>老年助餐方向基础表!B18</f>
        <v>4106046</v>
      </c>
      <c r="D24" s="41">
        <f t="shared" si="1"/>
        <v>4.60007511504652</v>
      </c>
      <c r="E24" s="19">
        <f>老年助餐方向基础表!C18</f>
        <v>7688949</v>
      </c>
      <c r="F24" s="19">
        <f t="shared" si="2"/>
        <v>4.40488482682243</v>
      </c>
      <c r="G24" s="19">
        <f>老年助餐方向基础表!D18</f>
        <v>58229</v>
      </c>
      <c r="H24" s="19">
        <f t="shared" si="3"/>
        <v>4.23218624555824</v>
      </c>
      <c r="I24" s="19">
        <f>老年助餐方向基础表!E18</f>
        <v>484613</v>
      </c>
      <c r="J24" s="19">
        <f t="shared" si="4"/>
        <v>3.84268534809743</v>
      </c>
      <c r="K24" s="19">
        <f t="shared" si="5"/>
        <v>2.54443399475815</v>
      </c>
      <c r="L24" s="19">
        <f>老年助餐方向基础表!F18</f>
        <v>5150</v>
      </c>
      <c r="M24" s="19">
        <f t="shared" si="6"/>
        <v>5150</v>
      </c>
      <c r="N24" s="19">
        <f t="shared" si="7"/>
        <v>3.33765392093325</v>
      </c>
      <c r="O24" s="19">
        <f>老年助餐方向基础表!G18</f>
        <v>15292</v>
      </c>
      <c r="P24" s="19">
        <f t="shared" si="8"/>
        <v>15292</v>
      </c>
      <c r="Q24" s="19">
        <f t="shared" si="9"/>
        <v>4.8120281823989</v>
      </c>
      <c r="R24" s="19">
        <f t="shared" si="10"/>
        <v>1.68891139112506</v>
      </c>
      <c r="S24" s="19">
        <f t="shared" si="14"/>
        <v>4.2333453858832</v>
      </c>
      <c r="T24" s="19">
        <f>老年助餐方向基础表!H18</f>
        <v>68.5688191922588</v>
      </c>
      <c r="U24" s="19">
        <f t="shared" si="11"/>
        <v>3.40280691193419</v>
      </c>
      <c r="V24" s="19">
        <f t="shared" si="12"/>
        <v>14.4052569396881</v>
      </c>
      <c r="W24" s="60">
        <f t="shared" si="13"/>
        <v>1330.67305184485</v>
      </c>
    </row>
    <row r="25" ht="18.75" spans="1:23">
      <c r="A25" s="11" t="s">
        <v>66</v>
      </c>
      <c r="B25" s="11" t="s">
        <v>213</v>
      </c>
      <c r="C25" s="40">
        <f>老年助餐方向基础表!B19</f>
        <v>2840418</v>
      </c>
      <c r="D25" s="41">
        <f t="shared" si="1"/>
        <v>3.18216994113807</v>
      </c>
      <c r="E25" s="19">
        <f>老年助餐方向基础表!C19</f>
        <v>10370863</v>
      </c>
      <c r="F25" s="19">
        <f t="shared" si="2"/>
        <v>5.94131357481421</v>
      </c>
      <c r="G25" s="19">
        <f>老年助餐方向基础表!D19</f>
        <v>58747</v>
      </c>
      <c r="H25" s="19">
        <f t="shared" si="3"/>
        <v>4.26983539761647</v>
      </c>
      <c r="I25" s="19">
        <f>老年助餐方向基础表!E19</f>
        <v>456977</v>
      </c>
      <c r="J25" s="19">
        <f t="shared" si="4"/>
        <v>3.62354873335532</v>
      </c>
      <c r="K25" s="19">
        <f t="shared" si="5"/>
        <v>2.61591585612106</v>
      </c>
      <c r="L25" s="19">
        <f>老年助餐方向基础表!F19</f>
        <v>6339</v>
      </c>
      <c r="M25" s="19">
        <f t="shared" si="6"/>
        <v>6339</v>
      </c>
      <c r="N25" s="19">
        <f t="shared" si="7"/>
        <v>4.10823071937784</v>
      </c>
      <c r="O25" s="19">
        <f>老年助餐方向基础表!G19</f>
        <v>22640</v>
      </c>
      <c r="P25" s="19">
        <f t="shared" si="8"/>
        <v>22640</v>
      </c>
      <c r="Q25" s="19">
        <f t="shared" si="9"/>
        <v>7.12426877122097</v>
      </c>
      <c r="R25" s="19">
        <f t="shared" si="10"/>
        <v>2.36714142019349</v>
      </c>
      <c r="S25" s="19">
        <f t="shared" si="14"/>
        <v>4.98305727631455</v>
      </c>
      <c r="T25" s="19">
        <f>老年助餐方向基础表!H19</f>
        <v>71.4860440172828</v>
      </c>
      <c r="U25" s="19">
        <f t="shared" si="11"/>
        <v>3.54757756593107</v>
      </c>
      <c r="V25" s="19">
        <f t="shared" si="12"/>
        <v>17.6777822032031</v>
      </c>
      <c r="W25" s="60">
        <f t="shared" si="13"/>
        <v>1632.96972019815</v>
      </c>
    </row>
    <row r="26" ht="18.75" spans="1:23">
      <c r="A26" s="11" t="s">
        <v>166</v>
      </c>
      <c r="B26" s="11" t="s">
        <v>212</v>
      </c>
      <c r="C26" s="40">
        <f>老年助餐方向基础表!B20</f>
        <v>7306456</v>
      </c>
      <c r="D26" s="41">
        <f t="shared" si="1"/>
        <v>8.18555038710778</v>
      </c>
      <c r="E26" s="19">
        <f>老年助餐方向基础表!C20</f>
        <v>8258610</v>
      </c>
      <c r="F26" s="19">
        <f t="shared" si="2"/>
        <v>4.73123516356318</v>
      </c>
      <c r="G26" s="19">
        <f>老年助餐方向基础表!D20</f>
        <v>25835</v>
      </c>
      <c r="H26" s="19">
        <f t="shared" si="3"/>
        <v>1.87773328846446</v>
      </c>
      <c r="I26" s="19">
        <f>老年助餐方向基础表!E20</f>
        <v>258248</v>
      </c>
      <c r="J26" s="19">
        <f t="shared" si="4"/>
        <v>2.04774904052402</v>
      </c>
      <c r="K26" s="19">
        <f t="shared" si="5"/>
        <v>2.42781119780436</v>
      </c>
      <c r="L26" s="19">
        <f>老年助餐方向基础表!F20</f>
        <v>7279</v>
      </c>
      <c r="M26" s="19">
        <f t="shared" si="6"/>
        <v>7279</v>
      </c>
      <c r="N26" s="19">
        <f t="shared" si="7"/>
        <v>4.71743357096565</v>
      </c>
      <c r="O26" s="19">
        <f>老年助餐方向基础表!G20</f>
        <v>14529</v>
      </c>
      <c r="P26" s="19">
        <f t="shared" si="8"/>
        <v>14529</v>
      </c>
      <c r="Q26" s="19">
        <f t="shared" si="9"/>
        <v>4.57193025517092</v>
      </c>
      <c r="R26" s="19">
        <f t="shared" si="10"/>
        <v>1.85205263259552</v>
      </c>
      <c r="S26" s="19">
        <f t="shared" si="14"/>
        <v>4.27986383039989</v>
      </c>
      <c r="T26" s="19">
        <f>老年助餐方向基础表!H20</f>
        <v>55.1084717880308</v>
      </c>
      <c r="U26" s="19">
        <f t="shared" si="11"/>
        <v>2.73482161302279</v>
      </c>
      <c r="V26" s="19">
        <f t="shared" si="12"/>
        <v>11.7046641041721</v>
      </c>
      <c r="W26" s="60">
        <f t="shared" si="13"/>
        <v>1081.20814293888</v>
      </c>
    </row>
    <row r="27" ht="18.75" spans="1:23">
      <c r="A27" s="11" t="s">
        <v>72</v>
      </c>
      <c r="B27" s="11" t="s">
        <v>214</v>
      </c>
      <c r="C27" s="40">
        <f>老年助餐方向基础表!B21</f>
        <v>1842133</v>
      </c>
      <c r="D27" s="41">
        <f t="shared" si="1"/>
        <v>2.06377380377765</v>
      </c>
      <c r="E27" s="19">
        <f>老年助餐方向基础表!C21</f>
        <v>6521646</v>
      </c>
      <c r="F27" s="19">
        <f t="shared" si="2"/>
        <v>3.73615425350164</v>
      </c>
      <c r="G27" s="19">
        <f>老年助餐方向基础表!D21</f>
        <v>64165</v>
      </c>
      <c r="H27" s="19">
        <f t="shared" si="3"/>
        <v>4.66362517725264</v>
      </c>
      <c r="I27" s="19">
        <f>老年助餐方向基础表!E21</f>
        <v>477250</v>
      </c>
      <c r="J27" s="19">
        <f t="shared" si="4"/>
        <v>3.78430125147179</v>
      </c>
      <c r="K27" s="19">
        <f t="shared" si="5"/>
        <v>2.16096986861885</v>
      </c>
      <c r="L27" s="19">
        <f>老年助餐方向基础表!F21</f>
        <v>1078</v>
      </c>
      <c r="M27" s="19">
        <f t="shared" si="6"/>
        <v>3588</v>
      </c>
      <c r="N27" s="19">
        <f t="shared" si="7"/>
        <v>2.32534024627349</v>
      </c>
      <c r="O27" s="19">
        <f>老年助餐方向基础表!G21</f>
        <v>11049</v>
      </c>
      <c r="P27" s="19">
        <f t="shared" si="8"/>
        <v>11049</v>
      </c>
      <c r="Q27" s="19">
        <f t="shared" si="9"/>
        <v>3.47685714015992</v>
      </c>
      <c r="R27" s="19">
        <f t="shared" si="10"/>
        <v>1.20650015304214</v>
      </c>
      <c r="S27" s="19">
        <f t="shared" si="14"/>
        <v>3.36747002166099</v>
      </c>
      <c r="T27" s="19">
        <f>老年助餐方向基础表!H21</f>
        <v>76.9117207126389</v>
      </c>
      <c r="U27" s="19">
        <f t="shared" si="11"/>
        <v>3.81683304354272</v>
      </c>
      <c r="V27" s="19">
        <f t="shared" si="12"/>
        <v>12.8530708518152</v>
      </c>
      <c r="W27" s="60">
        <f t="shared" si="13"/>
        <v>1187.29121511479</v>
      </c>
    </row>
    <row r="28" ht="18.75" spans="1:23">
      <c r="A28" s="11" t="s">
        <v>75</v>
      </c>
      <c r="B28" s="11" t="s">
        <v>213</v>
      </c>
      <c r="C28" s="40">
        <f>老年助餐方向基础表!B22</f>
        <v>432588</v>
      </c>
      <c r="D28" s="41">
        <f t="shared" si="1"/>
        <v>0.484635898834973</v>
      </c>
      <c r="E28" s="19">
        <f>老年助餐方向基础表!C22</f>
        <v>1044011</v>
      </c>
      <c r="F28" s="19">
        <f t="shared" si="2"/>
        <v>0.598098415392755</v>
      </c>
      <c r="G28" s="19">
        <f>老年助餐方向基础表!D22</f>
        <v>1969</v>
      </c>
      <c r="H28" s="19">
        <f t="shared" si="3"/>
        <v>0.143110386877744</v>
      </c>
      <c r="I28" s="19">
        <f>老年助餐方向基础表!E22</f>
        <v>23569</v>
      </c>
      <c r="J28" s="19">
        <f t="shared" si="4"/>
        <v>0.186887786686095</v>
      </c>
      <c r="K28" s="19">
        <f t="shared" si="5"/>
        <v>0.216627070659719</v>
      </c>
      <c r="L28" s="19">
        <f>老年助餐方向基础表!F22</f>
        <v>115</v>
      </c>
      <c r="M28" s="19">
        <f t="shared" si="6"/>
        <v>3588</v>
      </c>
      <c r="N28" s="19">
        <f t="shared" si="7"/>
        <v>2.32534024627349</v>
      </c>
      <c r="O28" s="19">
        <f>老年助餐方向基础表!G22</f>
        <v>158</v>
      </c>
      <c r="P28" s="19">
        <f t="shared" si="8"/>
        <v>7250</v>
      </c>
      <c r="Q28" s="19">
        <f t="shared" si="9"/>
        <v>2.28140232293958</v>
      </c>
      <c r="R28" s="19">
        <f t="shared" si="10"/>
        <v>0.919590996909258</v>
      </c>
      <c r="S28" s="19">
        <f t="shared" si="14"/>
        <v>1.13621806756898</v>
      </c>
      <c r="T28" s="19">
        <f>老年助餐方向基础表!H22</f>
        <v>72.6956782253429</v>
      </c>
      <c r="U28" s="19">
        <f t="shared" si="11"/>
        <v>3.60760706173671</v>
      </c>
      <c r="V28" s="19">
        <f t="shared" si="12"/>
        <v>4.09902832423468</v>
      </c>
      <c r="W28" s="60">
        <f t="shared" si="13"/>
        <v>378.644168073128</v>
      </c>
    </row>
    <row r="29" ht="18.75" spans="1:23">
      <c r="A29" s="11" t="s">
        <v>77</v>
      </c>
      <c r="B29" s="11" t="s">
        <v>214</v>
      </c>
      <c r="C29" s="40">
        <f>老年助餐方向基础表!B23</f>
        <v>2697393</v>
      </c>
      <c r="D29" s="41">
        <f t="shared" si="1"/>
        <v>3.02193653329765</v>
      </c>
      <c r="E29" s="19">
        <f>老年助餐方向基础表!C23</f>
        <v>4313047</v>
      </c>
      <c r="F29" s="19">
        <f t="shared" si="2"/>
        <v>2.4708806480147</v>
      </c>
      <c r="G29" s="19">
        <f>老年助餐方向基础表!D23</f>
        <v>29894</v>
      </c>
      <c r="H29" s="19">
        <f t="shared" si="3"/>
        <v>2.1727485552683</v>
      </c>
      <c r="I29" s="19">
        <f>老年助餐方向基础表!E23</f>
        <v>101196</v>
      </c>
      <c r="J29" s="19">
        <f t="shared" si="4"/>
        <v>0.802422523717003</v>
      </c>
      <c r="K29" s="19">
        <f t="shared" si="5"/>
        <v>1.21255678153962</v>
      </c>
      <c r="L29" s="19">
        <f>老年助餐方向基础表!F23</f>
        <v>2911</v>
      </c>
      <c r="M29" s="19">
        <f t="shared" si="6"/>
        <v>3588</v>
      </c>
      <c r="N29" s="19">
        <f t="shared" si="7"/>
        <v>2.32534024627349</v>
      </c>
      <c r="O29" s="19">
        <f>老年助餐方向基础表!G23</f>
        <v>2712</v>
      </c>
      <c r="P29" s="19">
        <f t="shared" si="8"/>
        <v>7250</v>
      </c>
      <c r="Q29" s="19">
        <f t="shared" si="9"/>
        <v>2.28140232293958</v>
      </c>
      <c r="R29" s="19">
        <f t="shared" si="10"/>
        <v>0.919590996909258</v>
      </c>
      <c r="S29" s="19">
        <f t="shared" si="14"/>
        <v>2.13214777844888</v>
      </c>
      <c r="T29" s="19">
        <f>老年助餐方向基础表!H23</f>
        <v>60.832351282761</v>
      </c>
      <c r="U29" s="19">
        <f t="shared" si="11"/>
        <v>3.01887574924956</v>
      </c>
      <c r="V29" s="19">
        <f t="shared" si="12"/>
        <v>6.43668922217564</v>
      </c>
      <c r="W29" s="60">
        <f t="shared" si="13"/>
        <v>594.583555635959</v>
      </c>
    </row>
    <row r="30" ht="18.75" spans="1:23">
      <c r="A30" s="11" t="s">
        <v>80</v>
      </c>
      <c r="B30" s="11" t="s">
        <v>214</v>
      </c>
      <c r="C30" s="40">
        <f>老年助餐方向基础表!B24</f>
        <v>5041363</v>
      </c>
      <c r="D30" s="41">
        <f t="shared" si="1"/>
        <v>5.64792710121033</v>
      </c>
      <c r="E30" s="19">
        <f>老年助餐方向基础表!C24</f>
        <v>13122441</v>
      </c>
      <c r="F30" s="19">
        <f t="shared" si="2"/>
        <v>7.51765179503369</v>
      </c>
      <c r="G30" s="19">
        <f>老年助餐方向基础表!D24</f>
        <v>97650</v>
      </c>
      <c r="H30" s="19">
        <f t="shared" si="3"/>
        <v>7.09737393530306</v>
      </c>
      <c r="I30" s="19">
        <f>老年助餐方向基础表!E24</f>
        <v>1466825</v>
      </c>
      <c r="J30" s="19">
        <f t="shared" si="4"/>
        <v>11.6310270994031</v>
      </c>
      <c r="K30" s="19">
        <f t="shared" si="5"/>
        <v>4.97619832538022</v>
      </c>
      <c r="L30" s="19">
        <f>老年助餐方向基础表!F24</f>
        <v>6078</v>
      </c>
      <c r="M30" s="19">
        <f t="shared" si="6"/>
        <v>6078</v>
      </c>
      <c r="N30" s="19">
        <f t="shared" si="7"/>
        <v>3.93907971484122</v>
      </c>
      <c r="O30" s="19">
        <f>老年助餐方向基础表!G24</f>
        <v>6039</v>
      </c>
      <c r="P30" s="19">
        <f t="shared" si="8"/>
        <v>7250</v>
      </c>
      <c r="Q30" s="19">
        <f t="shared" si="9"/>
        <v>2.28140232293958</v>
      </c>
      <c r="R30" s="19">
        <f t="shared" si="10"/>
        <v>1.17778931188009</v>
      </c>
      <c r="S30" s="19">
        <f t="shared" si="14"/>
        <v>6.15398763726032</v>
      </c>
      <c r="T30" s="19">
        <f>老年助餐方向基础表!H24</f>
        <v>69.5267232375626</v>
      </c>
      <c r="U30" s="19">
        <f t="shared" si="11"/>
        <v>3.45034400743513</v>
      </c>
      <c r="V30" s="19">
        <f t="shared" si="12"/>
        <v>21.233374366051</v>
      </c>
      <c r="W30" s="60">
        <f t="shared" si="13"/>
        <v>1961.41444661029</v>
      </c>
    </row>
    <row r="31" ht="18.75" spans="1:23">
      <c r="A31" s="11" t="s">
        <v>83</v>
      </c>
      <c r="B31" s="11" t="s">
        <v>214</v>
      </c>
      <c r="C31" s="40">
        <f>老年助餐方向基础表!B25</f>
        <v>1185839</v>
      </c>
      <c r="D31" s="41">
        <f t="shared" si="1"/>
        <v>1.32851616234978</v>
      </c>
      <c r="E31" s="19">
        <f>老年助餐方向基础表!C25</f>
        <v>4745518</v>
      </c>
      <c r="F31" s="19">
        <f t="shared" si="2"/>
        <v>2.71863686878567</v>
      </c>
      <c r="G31" s="19">
        <f>老年助餐方向基础表!D25</f>
        <v>118484</v>
      </c>
      <c r="H31" s="19">
        <f t="shared" si="3"/>
        <v>8.61162573835584</v>
      </c>
      <c r="I31" s="19">
        <f>老年助餐方向基础表!E25</f>
        <v>479030</v>
      </c>
      <c r="J31" s="19">
        <f t="shared" si="4"/>
        <v>3.79841556520175</v>
      </c>
      <c r="K31" s="19">
        <f t="shared" si="5"/>
        <v>2.36588646620241</v>
      </c>
      <c r="L31" s="19">
        <f>老年助餐方向基础表!F25</f>
        <v>2512</v>
      </c>
      <c r="M31" s="19">
        <f t="shared" si="6"/>
        <v>3588</v>
      </c>
      <c r="N31" s="19">
        <f t="shared" si="7"/>
        <v>2.32534024627349</v>
      </c>
      <c r="O31" s="19">
        <f>老年助餐方向基础表!G25</f>
        <v>6813</v>
      </c>
      <c r="P31" s="19">
        <f t="shared" si="8"/>
        <v>7250</v>
      </c>
      <c r="Q31" s="19">
        <f t="shared" si="9"/>
        <v>2.28140232293958</v>
      </c>
      <c r="R31" s="19">
        <f t="shared" si="10"/>
        <v>0.919590996909258</v>
      </c>
      <c r="S31" s="19">
        <f t="shared" si="14"/>
        <v>3.28547746311167</v>
      </c>
      <c r="T31" s="19">
        <f>老年助餐方向基础表!H25</f>
        <v>75.4872482343354</v>
      </c>
      <c r="U31" s="19">
        <f t="shared" si="11"/>
        <v>3.74614195024213</v>
      </c>
      <c r="V31" s="19">
        <f t="shared" si="12"/>
        <v>12.3078649511377</v>
      </c>
      <c r="W31" s="60">
        <f t="shared" si="13"/>
        <v>1136.92829532961</v>
      </c>
    </row>
    <row r="32" ht="18.75" spans="1:23">
      <c r="A32" s="11" t="s">
        <v>86</v>
      </c>
      <c r="B32" s="11" t="s">
        <v>214</v>
      </c>
      <c r="C32" s="40">
        <f>老年助餐方向基础表!B26</f>
        <v>1588421</v>
      </c>
      <c r="D32" s="41">
        <f t="shared" si="1"/>
        <v>1.77953581482461</v>
      </c>
      <c r="E32" s="19">
        <f>老年助餐方向基础表!C26</f>
        <v>5449609</v>
      </c>
      <c r="F32" s="19">
        <f t="shared" si="2"/>
        <v>3.12200015843712</v>
      </c>
      <c r="G32" s="19">
        <f>老年助餐方向基础表!D26</f>
        <v>99460</v>
      </c>
      <c r="H32" s="19">
        <f t="shared" si="3"/>
        <v>7.2289279222247</v>
      </c>
      <c r="I32" s="19">
        <f>老年助餐方向基础表!E26</f>
        <v>760784</v>
      </c>
      <c r="J32" s="19">
        <f t="shared" si="4"/>
        <v>6.0325528408585</v>
      </c>
      <c r="K32" s="19">
        <f t="shared" si="5"/>
        <v>2.72883518831913</v>
      </c>
      <c r="L32" s="19">
        <f>老年助餐方向基础表!F26</f>
        <v>1076</v>
      </c>
      <c r="M32" s="19">
        <f t="shared" si="6"/>
        <v>3588</v>
      </c>
      <c r="N32" s="19">
        <f t="shared" si="7"/>
        <v>2.32534024627349</v>
      </c>
      <c r="O32" s="19">
        <f>老年助餐方向基础表!G26</f>
        <v>2858</v>
      </c>
      <c r="P32" s="19">
        <f t="shared" si="8"/>
        <v>7250</v>
      </c>
      <c r="Q32" s="19">
        <f t="shared" si="9"/>
        <v>2.28140232293958</v>
      </c>
      <c r="R32" s="19">
        <f t="shared" si="10"/>
        <v>0.919590996909258</v>
      </c>
      <c r="S32" s="19">
        <f t="shared" si="14"/>
        <v>3.64842618522839</v>
      </c>
      <c r="T32" s="19">
        <f>老年助餐方向基础表!H26</f>
        <v>71.9672432861487</v>
      </c>
      <c r="U32" s="19">
        <f t="shared" si="11"/>
        <v>3.57145763587253</v>
      </c>
      <c r="V32" s="19">
        <f t="shared" si="12"/>
        <v>13.0301995581512</v>
      </c>
      <c r="W32" s="60">
        <f t="shared" si="13"/>
        <v>1203.65332494847</v>
      </c>
    </row>
    <row r="33" ht="18.75" spans="1:23">
      <c r="A33" s="11" t="s">
        <v>89</v>
      </c>
      <c r="B33" s="11" t="s">
        <v>214</v>
      </c>
      <c r="C33" s="40">
        <f>老年助餐方向基础表!B27</f>
        <v>64875</v>
      </c>
      <c r="D33" s="41">
        <f t="shared" si="1"/>
        <v>0.0726805966344856</v>
      </c>
      <c r="E33" s="19">
        <f>老年助餐方向基础表!C27</f>
        <v>246109</v>
      </c>
      <c r="F33" s="19">
        <f t="shared" si="2"/>
        <v>0.140992195402056</v>
      </c>
      <c r="G33" s="19">
        <f>老年助餐方向基础表!D27</f>
        <v>4172</v>
      </c>
      <c r="H33" s="19">
        <f t="shared" si="3"/>
        <v>0.303228305766353</v>
      </c>
      <c r="I33" s="19">
        <f>老年助餐方向基础表!E27</f>
        <v>13646</v>
      </c>
      <c r="J33" s="19">
        <f t="shared" si="4"/>
        <v>0.108204452336478</v>
      </c>
      <c r="K33" s="19">
        <f t="shared" si="5"/>
        <v>0.0899644648810367</v>
      </c>
      <c r="L33" s="19">
        <f>老年助餐方向基础表!F27</f>
        <v>4</v>
      </c>
      <c r="M33" s="19">
        <f t="shared" si="6"/>
        <v>3588</v>
      </c>
      <c r="N33" s="19">
        <f t="shared" si="7"/>
        <v>2.32534024627349</v>
      </c>
      <c r="O33" s="19">
        <f>老年助餐方向基础表!G27</f>
        <v>11</v>
      </c>
      <c r="P33" s="19">
        <f t="shared" si="8"/>
        <v>7250</v>
      </c>
      <c r="Q33" s="19">
        <f t="shared" si="9"/>
        <v>2.28140232293958</v>
      </c>
      <c r="R33" s="19">
        <f t="shared" si="10"/>
        <v>0.919590996909258</v>
      </c>
      <c r="S33" s="19">
        <f t="shared" si="14"/>
        <v>1.00955546179029</v>
      </c>
      <c r="T33" s="19">
        <f>老年助餐方向基础表!H27</f>
        <v>73.019864109554</v>
      </c>
      <c r="U33" s="19">
        <f t="shared" si="11"/>
        <v>3.62369516097102</v>
      </c>
      <c r="V33" s="19">
        <f t="shared" si="12"/>
        <v>3.65832124162136</v>
      </c>
      <c r="W33" s="60">
        <f t="shared" si="13"/>
        <v>337.934235508509</v>
      </c>
    </row>
    <row r="34" ht="18.75" spans="1:23">
      <c r="A34" s="11" t="s">
        <v>91</v>
      </c>
      <c r="B34" s="11" t="s">
        <v>214</v>
      </c>
      <c r="C34" s="40">
        <f>老年助餐方向基础表!B28</f>
        <v>2312912</v>
      </c>
      <c r="D34" s="41">
        <f t="shared" si="1"/>
        <v>2.59119574756164</v>
      </c>
      <c r="E34" s="19">
        <f>老年助餐方向基础表!C28</f>
        <v>5278290</v>
      </c>
      <c r="F34" s="19">
        <f t="shared" si="2"/>
        <v>3.02385404462542</v>
      </c>
      <c r="G34" s="19">
        <f>老年助餐方向基础表!D28</f>
        <v>27391</v>
      </c>
      <c r="H34" s="19">
        <f t="shared" si="3"/>
        <v>1.99082610816064</v>
      </c>
      <c r="I34" s="19">
        <f>老年助餐方向基础表!E28</f>
        <v>410537</v>
      </c>
      <c r="J34" s="19">
        <f t="shared" si="4"/>
        <v>3.25530787401881</v>
      </c>
      <c r="K34" s="19">
        <f t="shared" si="5"/>
        <v>1.68009176804263</v>
      </c>
      <c r="L34" s="19">
        <f>老年助餐方向基础表!F28</f>
        <v>2134</v>
      </c>
      <c r="M34" s="19">
        <f t="shared" si="6"/>
        <v>3588</v>
      </c>
      <c r="N34" s="19">
        <f t="shared" si="7"/>
        <v>2.32534024627349</v>
      </c>
      <c r="O34" s="19">
        <f>老年助餐方向基础表!G28</f>
        <v>8313</v>
      </c>
      <c r="P34" s="19">
        <f t="shared" si="8"/>
        <v>8313</v>
      </c>
      <c r="Q34" s="19">
        <f t="shared" si="9"/>
        <v>2.61590310490989</v>
      </c>
      <c r="R34" s="19">
        <f t="shared" si="10"/>
        <v>0.999871184582133</v>
      </c>
      <c r="S34" s="19">
        <f t="shared" si="14"/>
        <v>2.67996295262477</v>
      </c>
      <c r="T34" s="19">
        <f>老年助餐方向基础表!H28</f>
        <v>64.2548101110285</v>
      </c>
      <c r="U34" s="19">
        <f t="shared" si="11"/>
        <v>3.18871922466343</v>
      </c>
      <c r="V34" s="19">
        <f t="shared" si="12"/>
        <v>8.54564938842036</v>
      </c>
      <c r="W34" s="60">
        <f t="shared" si="13"/>
        <v>789.39691248101</v>
      </c>
    </row>
    <row r="35" ht="18.75" spans="1:23">
      <c r="A35" s="11" t="s">
        <v>95</v>
      </c>
      <c r="B35" s="11" t="s">
        <v>214</v>
      </c>
      <c r="C35" s="40">
        <f>老年助餐方向基础表!B29</f>
        <v>1043364</v>
      </c>
      <c r="D35" s="41">
        <f t="shared" si="1"/>
        <v>1.16889892912437</v>
      </c>
      <c r="E35" s="19">
        <f>老年助餐方向基础表!C29</f>
        <v>3217627</v>
      </c>
      <c r="F35" s="19">
        <f t="shared" si="2"/>
        <v>1.84333077910572</v>
      </c>
      <c r="G35" s="19">
        <f>老年助餐方向基础表!D29</f>
        <v>35671</v>
      </c>
      <c r="H35" s="19">
        <f t="shared" si="3"/>
        <v>2.59263108700661</v>
      </c>
      <c r="I35" s="19">
        <f>老年助餐方向基础表!E29</f>
        <v>364060</v>
      </c>
      <c r="J35" s="19">
        <f t="shared" si="4"/>
        <v>2.88677362726207</v>
      </c>
      <c r="K35" s="19">
        <f t="shared" si="5"/>
        <v>1.30280239508192</v>
      </c>
      <c r="L35" s="19">
        <f>老年助餐方向基础表!F29</f>
        <v>2686</v>
      </c>
      <c r="M35" s="19">
        <f t="shared" si="6"/>
        <v>3588</v>
      </c>
      <c r="N35" s="19">
        <f t="shared" si="7"/>
        <v>2.32534024627349</v>
      </c>
      <c r="O35" s="19">
        <f>老年助餐方向基础表!G29</f>
        <v>6800</v>
      </c>
      <c r="P35" s="19">
        <f t="shared" si="8"/>
        <v>7250</v>
      </c>
      <c r="Q35" s="19">
        <f t="shared" si="9"/>
        <v>2.28140232293958</v>
      </c>
      <c r="R35" s="19">
        <f t="shared" si="10"/>
        <v>0.919590996909258</v>
      </c>
      <c r="S35" s="19">
        <f t="shared" si="14"/>
        <v>2.22239339199118</v>
      </c>
      <c r="T35" s="19">
        <f>老年助餐方向基础表!H29</f>
        <v>82.9366914163902</v>
      </c>
      <c r="U35" s="19">
        <f t="shared" si="11"/>
        <v>4.11582917905208</v>
      </c>
      <c r="V35" s="19">
        <f t="shared" si="12"/>
        <v>9.14699157008982</v>
      </c>
      <c r="W35" s="60">
        <f t="shared" si="13"/>
        <v>844.945372285328</v>
      </c>
    </row>
    <row r="36" ht="18.75" spans="1:23">
      <c r="A36" s="11" t="s">
        <v>98</v>
      </c>
      <c r="B36" s="11" t="s">
        <v>214</v>
      </c>
      <c r="C36" s="40">
        <f>老年助餐方向基础表!B30</f>
        <v>280069</v>
      </c>
      <c r="D36" s="41">
        <f t="shared" si="1"/>
        <v>0.313766196821946</v>
      </c>
      <c r="E36" s="19">
        <f>老年助餐方向基础表!C30</f>
        <v>439333</v>
      </c>
      <c r="F36" s="19">
        <f t="shared" si="2"/>
        <v>0.251687358782374</v>
      </c>
      <c r="G36" s="19">
        <f>老年助餐方向基础表!D30</f>
        <v>13873</v>
      </c>
      <c r="H36" s="19">
        <f t="shared" si="3"/>
        <v>1.00831406660993</v>
      </c>
      <c r="I36" s="19">
        <f>老年助餐方向基础表!E30</f>
        <v>53712</v>
      </c>
      <c r="J36" s="19">
        <f t="shared" si="4"/>
        <v>0.425903381496182</v>
      </c>
      <c r="K36" s="19">
        <f t="shared" si="5"/>
        <v>0.280615964861965</v>
      </c>
      <c r="L36" s="19">
        <f>老年助餐方向基础表!F30</f>
        <v>297</v>
      </c>
      <c r="M36" s="19">
        <f t="shared" si="6"/>
        <v>3588</v>
      </c>
      <c r="N36" s="19">
        <f t="shared" si="7"/>
        <v>2.32534024627349</v>
      </c>
      <c r="O36" s="19">
        <f>老年助餐方向基础表!G30</f>
        <v>1021</v>
      </c>
      <c r="P36" s="19">
        <f t="shared" si="8"/>
        <v>7250</v>
      </c>
      <c r="Q36" s="19">
        <f t="shared" si="9"/>
        <v>2.28140232293958</v>
      </c>
      <c r="R36" s="19">
        <f t="shared" si="10"/>
        <v>0.919590996909258</v>
      </c>
      <c r="S36" s="19">
        <f t="shared" si="14"/>
        <v>1.20020696177122</v>
      </c>
      <c r="T36" s="19">
        <f>老年助餐方向基础表!H30</f>
        <v>89.9251024233541</v>
      </c>
      <c r="U36" s="19">
        <f t="shared" si="11"/>
        <v>4.46263715326055</v>
      </c>
      <c r="V36" s="19">
        <f t="shared" si="12"/>
        <v>5.35608817920222</v>
      </c>
      <c r="W36" s="60">
        <f t="shared" si="13"/>
        <v>494.763976318459</v>
      </c>
    </row>
    <row r="37" ht="18.75" spans="1:23">
      <c r="A37" s="11" t="s">
        <v>100</v>
      </c>
      <c r="B37" s="11" t="s">
        <v>214</v>
      </c>
      <c r="C37" s="40">
        <f>老年助餐方向基础表!B31</f>
        <v>375049</v>
      </c>
      <c r="D37" s="41">
        <f t="shared" si="1"/>
        <v>0.420173951247279</v>
      </c>
      <c r="E37" s="19">
        <f>老年助餐方向基础表!C31</f>
        <v>599093</v>
      </c>
      <c r="F37" s="19">
        <f t="shared" si="2"/>
        <v>0.343211492956388</v>
      </c>
      <c r="G37" s="19">
        <f>老年助餐方向基础表!D31</f>
        <v>11389</v>
      </c>
      <c r="H37" s="19">
        <f t="shared" si="3"/>
        <v>0.827772572956134</v>
      </c>
      <c r="I37" s="19">
        <f>老年助餐方向基础表!E31</f>
        <v>161992</v>
      </c>
      <c r="J37" s="19">
        <f t="shared" si="4"/>
        <v>1.2844977021025</v>
      </c>
      <c r="K37" s="19">
        <f t="shared" si="5"/>
        <v>0.44274123801501</v>
      </c>
      <c r="L37" s="19">
        <f>老年助餐方向基础表!F31</f>
        <v>613</v>
      </c>
      <c r="M37" s="19">
        <f t="shared" si="6"/>
        <v>3588</v>
      </c>
      <c r="N37" s="19">
        <f t="shared" si="7"/>
        <v>2.32534024627349</v>
      </c>
      <c r="O37" s="19">
        <f>老年助餐方向基础表!G31</f>
        <v>883</v>
      </c>
      <c r="P37" s="19">
        <f t="shared" si="8"/>
        <v>7250</v>
      </c>
      <c r="Q37" s="19">
        <f t="shared" si="9"/>
        <v>2.28140232293958</v>
      </c>
      <c r="R37" s="19">
        <f t="shared" si="10"/>
        <v>0.919590996909258</v>
      </c>
      <c r="S37" s="19">
        <f t="shared" si="14"/>
        <v>1.36233223492427</v>
      </c>
      <c r="T37" s="19">
        <f>老年助餐方向基础表!H31</f>
        <v>76.1504423517509</v>
      </c>
      <c r="U37" s="19">
        <f t="shared" si="11"/>
        <v>3.77905372491288</v>
      </c>
      <c r="V37" s="19">
        <f t="shared" si="12"/>
        <v>5.14832670695945</v>
      </c>
      <c r="W37" s="60">
        <f t="shared" si="13"/>
        <v>475.572191438636</v>
      </c>
    </row>
    <row r="38" ht="18.75" spans="1:23">
      <c r="A38" s="11" t="s">
        <v>101</v>
      </c>
      <c r="B38" s="11" t="s">
        <v>214</v>
      </c>
      <c r="C38" s="40">
        <f>老年助餐方向基础表!B32</f>
        <v>1065501</v>
      </c>
      <c r="D38" s="41">
        <f t="shared" si="1"/>
        <v>1.1936993972199</v>
      </c>
      <c r="E38" s="19">
        <f>老年助餐方向基础表!C32</f>
        <v>1648754</v>
      </c>
      <c r="F38" s="19">
        <f t="shared" si="2"/>
        <v>0.944546709538948</v>
      </c>
      <c r="G38" s="19">
        <f>老年助餐方向基础表!D32</f>
        <v>35757</v>
      </c>
      <c r="H38" s="19">
        <f t="shared" si="3"/>
        <v>2.59888171842941</v>
      </c>
      <c r="I38" s="19">
        <f>老年助餐方向基础表!E32</f>
        <v>270464</v>
      </c>
      <c r="J38" s="19">
        <f t="shared" si="4"/>
        <v>2.14461446553812</v>
      </c>
      <c r="K38" s="19">
        <f t="shared" si="5"/>
        <v>1.01115874539179</v>
      </c>
      <c r="L38" s="19">
        <f>老年助餐方向基础表!F32</f>
        <v>577</v>
      </c>
      <c r="M38" s="19">
        <f t="shared" si="6"/>
        <v>3588</v>
      </c>
      <c r="N38" s="19">
        <f t="shared" si="7"/>
        <v>2.32534024627349</v>
      </c>
      <c r="O38" s="19">
        <f>老年助餐方向基础表!G32</f>
        <v>631</v>
      </c>
      <c r="P38" s="19">
        <f t="shared" si="8"/>
        <v>7250</v>
      </c>
      <c r="Q38" s="19">
        <f t="shared" si="9"/>
        <v>2.28140232293958</v>
      </c>
      <c r="R38" s="19">
        <f t="shared" si="10"/>
        <v>0.919590996909258</v>
      </c>
      <c r="S38" s="19">
        <f t="shared" si="14"/>
        <v>1.93074974230105</v>
      </c>
      <c r="T38" s="19">
        <f>老年助餐方向基础表!H32</f>
        <v>75.0251811309717</v>
      </c>
      <c r="U38" s="19">
        <f t="shared" si="11"/>
        <v>3.72321133612881</v>
      </c>
      <c r="V38" s="19">
        <f t="shared" si="12"/>
        <v>7.18858932776304</v>
      </c>
      <c r="W38" s="60">
        <f t="shared" si="13"/>
        <v>664.039672411486</v>
      </c>
    </row>
    <row r="39" ht="18.75" spans="1:23">
      <c r="A39" s="11" t="s">
        <v>103</v>
      </c>
      <c r="B39" s="11" t="s">
        <v>214</v>
      </c>
      <c r="C39" s="40">
        <f>老年助餐方向基础表!B33</f>
        <v>116661</v>
      </c>
      <c r="D39" s="41">
        <f t="shared" si="1"/>
        <v>0.130697357749144</v>
      </c>
      <c r="E39" s="19">
        <f>老年助餐方向基础表!C33</f>
        <v>86093</v>
      </c>
      <c r="F39" s="19">
        <f t="shared" si="2"/>
        <v>0.0493214026254594</v>
      </c>
      <c r="G39" s="19">
        <f>老年助餐方向基础表!D33</f>
        <v>5427</v>
      </c>
      <c r="H39" s="19">
        <f t="shared" si="3"/>
        <v>0.394443915482741</v>
      </c>
      <c r="I39" s="19">
        <f>老年助餐方向基础表!E33</f>
        <v>0</v>
      </c>
      <c r="J39" s="19">
        <f t="shared" si="4"/>
        <v>0</v>
      </c>
      <c r="K39" s="19">
        <f t="shared" si="5"/>
        <v>0.0718948052604089</v>
      </c>
      <c r="L39" s="19">
        <f>老年助餐方向基础表!F33</f>
        <v>49</v>
      </c>
      <c r="M39" s="19">
        <f t="shared" si="6"/>
        <v>3588</v>
      </c>
      <c r="N39" s="19">
        <f t="shared" si="7"/>
        <v>2.32534024627349</v>
      </c>
      <c r="O39" s="19">
        <f>老年助餐方向基础表!G33</f>
        <v>0</v>
      </c>
      <c r="P39" s="19">
        <v>0</v>
      </c>
      <c r="Q39" s="19">
        <f t="shared" si="9"/>
        <v>0</v>
      </c>
      <c r="R39" s="19">
        <f t="shared" si="10"/>
        <v>0.372054439403759</v>
      </c>
      <c r="S39" s="19">
        <f t="shared" si="14"/>
        <v>0.443949244664168</v>
      </c>
      <c r="T39" s="19">
        <f>老年助餐方向基础表!H33</f>
        <v>90</v>
      </c>
      <c r="U39" s="19">
        <f t="shared" si="11"/>
        <v>4.4663540320766</v>
      </c>
      <c r="V39" s="19">
        <f t="shared" si="12"/>
        <v>1.98283449894317</v>
      </c>
      <c r="W39" s="60">
        <f t="shared" si="13"/>
        <v>183.162608279661</v>
      </c>
    </row>
    <row r="40" ht="18.75" spans="1:23">
      <c r="A40" s="42"/>
      <c r="B40" s="43"/>
      <c r="C40" s="44"/>
      <c r="D40" s="4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61"/>
    </row>
    <row r="41" ht="65" customHeight="true" spans="1:23">
      <c r="A41" s="45" t="s">
        <v>215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W41" s="62"/>
    </row>
    <row r="42" ht="20.25" spans="1:23">
      <c r="A42" s="45"/>
      <c r="B42" s="46"/>
      <c r="W42" s="48"/>
    </row>
    <row r="43" ht="20.25" spans="1:2">
      <c r="A43" s="47"/>
      <c r="B43" s="48"/>
    </row>
  </sheetData>
  <mergeCells count="28">
    <mergeCell ref="C2:F2"/>
    <mergeCell ref="G2:J2"/>
    <mergeCell ref="L2:Q2"/>
    <mergeCell ref="T2:U2"/>
    <mergeCell ref="A41:T41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2:K4"/>
    <mergeCell ref="L3:L4"/>
    <mergeCell ref="M3:M4"/>
    <mergeCell ref="N3:N4"/>
    <mergeCell ref="O3:O4"/>
    <mergeCell ref="P3:P4"/>
    <mergeCell ref="Q3:Q4"/>
    <mergeCell ref="R2:R4"/>
    <mergeCell ref="S2:S4"/>
    <mergeCell ref="T3:T4"/>
    <mergeCell ref="U3:U4"/>
    <mergeCell ref="V2:V4"/>
    <mergeCell ref="W2:W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D1" workbookViewId="0">
      <selection activeCell="G9" sqref="G9"/>
    </sheetView>
  </sheetViews>
  <sheetFormatPr defaultColWidth="9" defaultRowHeight="13.5"/>
  <cols>
    <col min="3" max="3" width="19.125" customWidth="true"/>
    <col min="4" max="4" width="24.125" customWidth="true"/>
    <col min="5" max="5" width="29.625" customWidth="true"/>
    <col min="6" max="6" width="34.125" customWidth="true"/>
    <col min="7" max="7" width="21" customWidth="true"/>
    <col min="8" max="8" width="20.75" customWidth="true"/>
    <col min="9" max="11" width="20.75" hidden="true" customWidth="true"/>
    <col min="12" max="12" width="19" customWidth="true"/>
  </cols>
  <sheetData>
    <row r="1" ht="60.75" spans="1:12">
      <c r="A1" s="20" t="s">
        <v>108</v>
      </c>
      <c r="B1" s="21" t="s">
        <v>216</v>
      </c>
      <c r="C1" s="22"/>
      <c r="D1" s="20" t="s">
        <v>217</v>
      </c>
      <c r="E1" s="20" t="s">
        <v>218</v>
      </c>
      <c r="F1" s="20" t="s">
        <v>219</v>
      </c>
      <c r="G1" s="20" t="s">
        <v>220</v>
      </c>
      <c r="H1" s="20" t="s">
        <v>221</v>
      </c>
      <c r="I1" s="20" t="s">
        <v>222</v>
      </c>
      <c r="J1" s="20" t="s">
        <v>223</v>
      </c>
      <c r="K1" s="20" t="s">
        <v>224</v>
      </c>
      <c r="L1" s="20" t="s">
        <v>225</v>
      </c>
    </row>
    <row r="2" spans="1:12">
      <c r="A2" s="23">
        <v>1</v>
      </c>
      <c r="B2" s="24" t="s">
        <v>12</v>
      </c>
      <c r="C2" s="25" t="s">
        <v>133</v>
      </c>
      <c r="D2" s="17">
        <v>79558</v>
      </c>
      <c r="E2" s="17">
        <v>50</v>
      </c>
      <c r="F2" s="17">
        <v>890</v>
      </c>
      <c r="G2" s="17">
        <v>2286</v>
      </c>
      <c r="H2" s="17">
        <v>138</v>
      </c>
      <c r="I2" s="17">
        <v>20</v>
      </c>
      <c r="J2" s="17">
        <v>2829</v>
      </c>
      <c r="K2" s="17">
        <v>750</v>
      </c>
      <c r="L2" s="17">
        <v>20</v>
      </c>
    </row>
    <row r="3" spans="1:12">
      <c r="A3" s="23">
        <v>2</v>
      </c>
      <c r="B3" s="24" t="s">
        <v>14</v>
      </c>
      <c r="C3" s="25" t="s">
        <v>134</v>
      </c>
      <c r="D3" s="17">
        <v>200681</v>
      </c>
      <c r="E3" s="17">
        <v>2324</v>
      </c>
      <c r="F3" s="17"/>
      <c r="G3" s="17">
        <v>11732</v>
      </c>
      <c r="H3" s="17">
        <v>42</v>
      </c>
      <c r="I3" s="17">
        <v>26</v>
      </c>
      <c r="J3" s="17">
        <v>4754</v>
      </c>
      <c r="K3" s="17">
        <v>1811</v>
      </c>
      <c r="L3" s="17">
        <v>49.5465289133233</v>
      </c>
    </row>
    <row r="4" spans="1:12">
      <c r="A4" s="23">
        <v>3</v>
      </c>
      <c r="B4" s="24" t="s">
        <v>14</v>
      </c>
      <c r="C4" s="25" t="s">
        <v>135</v>
      </c>
      <c r="D4" s="17">
        <v>258781</v>
      </c>
      <c r="E4" s="17">
        <v>1350</v>
      </c>
      <c r="F4" s="17"/>
      <c r="G4" s="17">
        <v>11844</v>
      </c>
      <c r="H4" s="17">
        <v>31</v>
      </c>
      <c r="I4" s="17">
        <v>42</v>
      </c>
      <c r="J4" s="17">
        <v>6002</v>
      </c>
      <c r="K4" s="17">
        <v>3229</v>
      </c>
      <c r="L4" s="17">
        <v>49.5465289133233</v>
      </c>
    </row>
    <row r="5" spans="1:12">
      <c r="A5" s="23">
        <v>4</v>
      </c>
      <c r="B5" s="24" t="s">
        <v>17</v>
      </c>
      <c r="C5" s="24" t="s">
        <v>136</v>
      </c>
      <c r="D5" s="17">
        <v>2269151</v>
      </c>
      <c r="E5" s="17">
        <v>1211</v>
      </c>
      <c r="F5" s="17">
        <v>77119</v>
      </c>
      <c r="G5" s="17">
        <v>113729</v>
      </c>
      <c r="H5" s="17">
        <v>3753</v>
      </c>
      <c r="I5" s="17">
        <v>158</v>
      </c>
      <c r="J5" s="17">
        <v>26222</v>
      </c>
      <c r="K5" s="17">
        <v>10710</v>
      </c>
      <c r="L5" s="17">
        <v>66.7253509213955</v>
      </c>
    </row>
    <row r="6" spans="1:12">
      <c r="A6" s="23">
        <v>5</v>
      </c>
      <c r="B6" s="24" t="s">
        <v>17</v>
      </c>
      <c r="C6" s="25" t="s">
        <v>137</v>
      </c>
      <c r="D6" s="17">
        <v>1439959</v>
      </c>
      <c r="E6" s="17">
        <v>409</v>
      </c>
      <c r="F6" s="17">
        <v>31113</v>
      </c>
      <c r="G6" s="17">
        <v>70375</v>
      </c>
      <c r="H6" s="17">
        <v>3172</v>
      </c>
      <c r="I6" s="17">
        <v>99</v>
      </c>
      <c r="J6" s="17">
        <v>15262</v>
      </c>
      <c r="K6" s="17">
        <v>7128</v>
      </c>
      <c r="L6" s="17">
        <v>66.7253509213955</v>
      </c>
    </row>
    <row r="7" spans="1:12">
      <c r="A7" s="23">
        <v>6</v>
      </c>
      <c r="B7" s="24" t="s">
        <v>20</v>
      </c>
      <c r="C7" s="24" t="s">
        <v>138</v>
      </c>
      <c r="D7" s="17">
        <v>609270</v>
      </c>
      <c r="E7" s="17">
        <v>2645</v>
      </c>
      <c r="F7" s="17">
        <v>30742</v>
      </c>
      <c r="G7" s="17">
        <v>40853</v>
      </c>
      <c r="H7" s="17">
        <v>554</v>
      </c>
      <c r="I7" s="17">
        <v>84</v>
      </c>
      <c r="J7" s="17">
        <v>7106</v>
      </c>
      <c r="K7" s="17">
        <v>3182</v>
      </c>
      <c r="L7" s="17">
        <v>60.976927061053</v>
      </c>
    </row>
    <row r="8" spans="1:12">
      <c r="A8" s="23">
        <v>7</v>
      </c>
      <c r="B8" s="24" t="s">
        <v>20</v>
      </c>
      <c r="C8" s="24" t="s">
        <v>139</v>
      </c>
      <c r="D8" s="17">
        <v>718926</v>
      </c>
      <c r="E8" s="17">
        <v>3157</v>
      </c>
      <c r="F8" s="17">
        <v>24408</v>
      </c>
      <c r="G8" s="17">
        <v>51012</v>
      </c>
      <c r="H8" s="17">
        <v>561</v>
      </c>
      <c r="I8" s="17">
        <v>107</v>
      </c>
      <c r="J8" s="17">
        <v>7927</v>
      </c>
      <c r="K8" s="17">
        <v>3509</v>
      </c>
      <c r="L8" s="17">
        <v>60.976927061053</v>
      </c>
    </row>
    <row r="9" spans="1:12">
      <c r="A9" s="23">
        <v>8</v>
      </c>
      <c r="B9" s="24" t="s">
        <v>22</v>
      </c>
      <c r="C9" s="24" t="s">
        <v>140</v>
      </c>
      <c r="D9" s="17">
        <v>323941</v>
      </c>
      <c r="E9" s="17">
        <v>1604</v>
      </c>
      <c r="F9" s="17">
        <v>9599</v>
      </c>
      <c r="G9" s="17">
        <v>24781</v>
      </c>
      <c r="H9" s="17">
        <v>111</v>
      </c>
      <c r="I9" s="17">
        <v>66</v>
      </c>
      <c r="J9" s="17">
        <v>11617</v>
      </c>
      <c r="K9" s="17">
        <v>5195</v>
      </c>
      <c r="L9" s="17">
        <v>68.0462037399446</v>
      </c>
    </row>
    <row r="10" spans="1:12">
      <c r="A10" s="23">
        <v>9</v>
      </c>
      <c r="B10" s="24" t="s">
        <v>22</v>
      </c>
      <c r="C10" s="24" t="s">
        <v>141</v>
      </c>
      <c r="D10" s="17">
        <v>325080</v>
      </c>
      <c r="E10" s="17">
        <v>5611</v>
      </c>
      <c r="F10" s="17">
        <v>42641</v>
      </c>
      <c r="G10" s="17">
        <v>23606</v>
      </c>
      <c r="H10" s="17">
        <v>115</v>
      </c>
      <c r="I10" s="17">
        <v>40</v>
      </c>
      <c r="J10" s="17">
        <v>6744</v>
      </c>
      <c r="K10" s="17">
        <v>3302</v>
      </c>
      <c r="L10" s="17">
        <v>68.0462037399446</v>
      </c>
    </row>
    <row r="11" spans="1:12">
      <c r="A11" s="23">
        <v>10</v>
      </c>
      <c r="B11" s="24" t="s">
        <v>142</v>
      </c>
      <c r="C11" s="25" t="s">
        <v>143</v>
      </c>
      <c r="D11" s="17">
        <v>563224</v>
      </c>
      <c r="E11" s="17">
        <v>4374</v>
      </c>
      <c r="F11" s="17">
        <v>21123</v>
      </c>
      <c r="G11" s="17">
        <v>22298</v>
      </c>
      <c r="H11" s="17">
        <v>242</v>
      </c>
      <c r="I11" s="17">
        <v>186</v>
      </c>
      <c r="J11" s="17">
        <v>13412</v>
      </c>
      <c r="K11" s="17">
        <v>7197</v>
      </c>
      <c r="L11" s="17">
        <v>69.036062944775</v>
      </c>
    </row>
    <row r="12" spans="1:12">
      <c r="A12" s="23">
        <v>11</v>
      </c>
      <c r="B12" s="24" t="s">
        <v>31</v>
      </c>
      <c r="C12" s="24" t="s">
        <v>144</v>
      </c>
      <c r="D12" s="17">
        <v>492638</v>
      </c>
      <c r="E12" s="17">
        <v>16427</v>
      </c>
      <c r="F12" s="17">
        <v>26094</v>
      </c>
      <c r="G12" s="17">
        <v>33678</v>
      </c>
      <c r="H12" s="17">
        <v>605</v>
      </c>
      <c r="I12" s="17">
        <v>187</v>
      </c>
      <c r="J12" s="17">
        <v>15751</v>
      </c>
      <c r="K12" s="17">
        <v>8675</v>
      </c>
      <c r="L12" s="17">
        <v>74.0142382199541</v>
      </c>
    </row>
    <row r="13" spans="1:12">
      <c r="A13" s="23">
        <v>12</v>
      </c>
      <c r="B13" s="24" t="s">
        <v>33</v>
      </c>
      <c r="C13" s="24" t="s">
        <v>145</v>
      </c>
      <c r="D13" s="17">
        <v>378786</v>
      </c>
      <c r="E13" s="17">
        <v>4657</v>
      </c>
      <c r="F13" s="17">
        <v>9637</v>
      </c>
      <c r="G13" s="17">
        <v>12994</v>
      </c>
      <c r="H13" s="17">
        <v>46</v>
      </c>
      <c r="I13" s="17">
        <v>134</v>
      </c>
      <c r="J13" s="17">
        <v>10346</v>
      </c>
      <c r="K13" s="17">
        <v>4192</v>
      </c>
      <c r="L13" s="17">
        <v>78.8964593752139</v>
      </c>
    </row>
    <row r="14" spans="1:12">
      <c r="A14" s="23">
        <v>13</v>
      </c>
      <c r="B14" s="24" t="s">
        <v>35</v>
      </c>
      <c r="C14" s="24" t="s">
        <v>146</v>
      </c>
      <c r="D14" s="17">
        <v>251615</v>
      </c>
      <c r="E14" s="17">
        <v>946</v>
      </c>
      <c r="F14" s="17"/>
      <c r="G14" s="17">
        <v>8932</v>
      </c>
      <c r="H14" s="17">
        <v>406</v>
      </c>
      <c r="I14" s="17">
        <v>35</v>
      </c>
      <c r="J14" s="17">
        <v>7049</v>
      </c>
      <c r="K14" s="17">
        <v>3458</v>
      </c>
      <c r="L14" s="17">
        <v>25.4</v>
      </c>
    </row>
    <row r="15" spans="1:12">
      <c r="A15" s="23">
        <v>14</v>
      </c>
      <c r="B15" s="24" t="s">
        <v>37</v>
      </c>
      <c r="C15" s="24" t="s">
        <v>147</v>
      </c>
      <c r="D15" s="17">
        <v>1038519</v>
      </c>
      <c r="E15" s="17">
        <v>1133</v>
      </c>
      <c r="F15" s="17">
        <v>20451</v>
      </c>
      <c r="G15" s="17">
        <v>44636</v>
      </c>
      <c r="H15" s="17">
        <v>1991</v>
      </c>
      <c r="I15" s="17">
        <v>224</v>
      </c>
      <c r="J15" s="17">
        <v>26660</v>
      </c>
      <c r="K15" s="17">
        <v>11986</v>
      </c>
      <c r="L15" s="17">
        <v>49.2472292184883</v>
      </c>
    </row>
    <row r="16" spans="1:12">
      <c r="A16" s="23">
        <v>15</v>
      </c>
      <c r="B16" s="24" t="s">
        <v>37</v>
      </c>
      <c r="C16" s="24" t="s">
        <v>148</v>
      </c>
      <c r="D16" s="17">
        <v>2162402</v>
      </c>
      <c r="E16" s="17">
        <v>2081</v>
      </c>
      <c r="F16" s="17">
        <v>3972</v>
      </c>
      <c r="G16" s="17">
        <v>40691</v>
      </c>
      <c r="H16" s="17">
        <v>1451</v>
      </c>
      <c r="I16" s="17">
        <v>184</v>
      </c>
      <c r="J16" s="17">
        <v>51195</v>
      </c>
      <c r="K16" s="17">
        <v>18638</v>
      </c>
      <c r="L16" s="17">
        <v>49.2472292184883</v>
      </c>
    </row>
    <row r="17" spans="1:12">
      <c r="A17" s="23">
        <v>16</v>
      </c>
      <c r="B17" s="24" t="s">
        <v>149</v>
      </c>
      <c r="C17" s="24" t="s">
        <v>150</v>
      </c>
      <c r="D17" s="17">
        <v>1579709</v>
      </c>
      <c r="E17" s="17">
        <v>1063</v>
      </c>
      <c r="F17" s="17">
        <v>23963</v>
      </c>
      <c r="G17" s="17">
        <v>91993</v>
      </c>
      <c r="H17" s="17">
        <v>3298</v>
      </c>
      <c r="I17" s="17">
        <v>226</v>
      </c>
      <c r="J17" s="17">
        <v>22467</v>
      </c>
      <c r="K17" s="17">
        <v>8644</v>
      </c>
      <c r="L17" s="17">
        <v>43.6757729270216</v>
      </c>
    </row>
    <row r="18" spans="1:12">
      <c r="A18" s="23">
        <v>17</v>
      </c>
      <c r="B18" s="24" t="s">
        <v>44</v>
      </c>
      <c r="C18" s="24" t="s">
        <v>151</v>
      </c>
      <c r="D18" s="17">
        <v>739652</v>
      </c>
      <c r="E18" s="17">
        <v>8875</v>
      </c>
      <c r="F18" s="17">
        <v>21562</v>
      </c>
      <c r="G18" s="17">
        <v>53293</v>
      </c>
      <c r="H18" s="17">
        <v>634</v>
      </c>
      <c r="I18" s="17">
        <v>142</v>
      </c>
      <c r="J18" s="17">
        <v>18569</v>
      </c>
      <c r="K18" s="17">
        <v>8622</v>
      </c>
      <c r="L18" s="17">
        <v>65.9953553584027</v>
      </c>
    </row>
    <row r="19" spans="1:12">
      <c r="A19" s="23">
        <v>18</v>
      </c>
      <c r="B19" s="24" t="s">
        <v>44</v>
      </c>
      <c r="C19" s="24" t="s">
        <v>152</v>
      </c>
      <c r="D19" s="17">
        <v>594191</v>
      </c>
      <c r="E19" s="17">
        <v>6767</v>
      </c>
      <c r="F19" s="17">
        <v>22954</v>
      </c>
      <c r="G19" s="17">
        <v>48374</v>
      </c>
      <c r="H19" s="17">
        <v>191</v>
      </c>
      <c r="I19" s="17">
        <v>149</v>
      </c>
      <c r="J19" s="17">
        <v>11740</v>
      </c>
      <c r="K19" s="17">
        <v>4947</v>
      </c>
      <c r="L19" s="17">
        <v>65.9953553584027</v>
      </c>
    </row>
    <row r="20" spans="1:12">
      <c r="A20" s="23">
        <v>19</v>
      </c>
      <c r="B20" s="24" t="s">
        <v>153</v>
      </c>
      <c r="C20" s="24" t="s">
        <v>154</v>
      </c>
      <c r="D20" s="17">
        <v>906547</v>
      </c>
      <c r="E20" s="17">
        <v>4480</v>
      </c>
      <c r="F20" s="17">
        <v>29104</v>
      </c>
      <c r="G20" s="17">
        <v>71939</v>
      </c>
      <c r="H20" s="17">
        <v>2336</v>
      </c>
      <c r="I20" s="17">
        <v>72</v>
      </c>
      <c r="J20" s="17">
        <v>10133</v>
      </c>
      <c r="K20" s="17">
        <v>2503</v>
      </c>
      <c r="L20" s="17">
        <v>57.9886613557615</v>
      </c>
    </row>
    <row r="21" spans="1:12">
      <c r="A21" s="23">
        <v>20</v>
      </c>
      <c r="B21" s="24" t="s">
        <v>52</v>
      </c>
      <c r="C21" s="25" t="s">
        <v>155</v>
      </c>
      <c r="D21" s="17">
        <v>1148563</v>
      </c>
      <c r="E21" s="17">
        <v>7497</v>
      </c>
      <c r="F21" s="17">
        <v>76168</v>
      </c>
      <c r="G21" s="17">
        <v>81442</v>
      </c>
      <c r="H21" s="17">
        <v>2707</v>
      </c>
      <c r="I21" s="17">
        <v>256</v>
      </c>
      <c r="J21" s="17">
        <v>18838</v>
      </c>
      <c r="K21" s="17">
        <v>6096</v>
      </c>
      <c r="L21" s="17">
        <v>70.1665503810416</v>
      </c>
    </row>
    <row r="22" spans="1:12">
      <c r="A22" s="23">
        <v>21</v>
      </c>
      <c r="B22" s="24" t="s">
        <v>52</v>
      </c>
      <c r="C22" s="24" t="s">
        <v>156</v>
      </c>
      <c r="D22" s="17">
        <v>903212</v>
      </c>
      <c r="E22" s="17">
        <v>5242</v>
      </c>
      <c r="F22" s="17">
        <v>53234</v>
      </c>
      <c r="G22" s="17">
        <v>54752</v>
      </c>
      <c r="H22" s="17">
        <v>2595</v>
      </c>
      <c r="I22" s="17">
        <v>253</v>
      </c>
      <c r="J22" s="17">
        <v>29912</v>
      </c>
      <c r="K22" s="17">
        <v>14618</v>
      </c>
      <c r="L22" s="17">
        <v>70.1665503810416</v>
      </c>
    </row>
    <row r="23" spans="1:12">
      <c r="A23" s="23">
        <v>22</v>
      </c>
      <c r="B23" s="24" t="s">
        <v>157</v>
      </c>
      <c r="C23" s="24" t="s">
        <v>158</v>
      </c>
      <c r="D23" s="17">
        <v>1128489</v>
      </c>
      <c r="E23" s="17">
        <v>348</v>
      </c>
      <c r="F23" s="17">
        <v>30437</v>
      </c>
      <c r="G23" s="17">
        <v>68275</v>
      </c>
      <c r="H23" s="17">
        <v>620</v>
      </c>
      <c r="I23" s="17">
        <v>99</v>
      </c>
      <c r="J23" s="17">
        <v>21245</v>
      </c>
      <c r="K23" s="17">
        <v>7461</v>
      </c>
      <c r="L23" s="17">
        <v>60.0010775173073</v>
      </c>
    </row>
    <row r="24" spans="1:12">
      <c r="A24" s="23">
        <v>23</v>
      </c>
      <c r="B24" s="24" t="s">
        <v>157</v>
      </c>
      <c r="C24" s="24" t="s">
        <v>159</v>
      </c>
      <c r="D24" s="17">
        <v>1823487</v>
      </c>
      <c r="E24" s="17">
        <v>1794</v>
      </c>
      <c r="F24" s="17">
        <v>35300</v>
      </c>
      <c r="G24" s="17">
        <v>78294</v>
      </c>
      <c r="H24" s="17">
        <v>1839</v>
      </c>
      <c r="I24" s="17">
        <v>252</v>
      </c>
      <c r="J24" s="17">
        <v>45217</v>
      </c>
      <c r="K24" s="17">
        <v>18947</v>
      </c>
      <c r="L24" s="17">
        <v>60.0010775173073</v>
      </c>
    </row>
    <row r="25" spans="1:12">
      <c r="A25" s="23">
        <v>24</v>
      </c>
      <c r="B25" s="24" t="s">
        <v>60</v>
      </c>
      <c r="C25" s="24" t="s">
        <v>160</v>
      </c>
      <c r="D25" s="17">
        <v>1003320</v>
      </c>
      <c r="E25" s="17">
        <v>1811</v>
      </c>
      <c r="F25" s="17">
        <v>32158</v>
      </c>
      <c r="G25" s="17">
        <v>48682</v>
      </c>
      <c r="H25" s="17">
        <v>504</v>
      </c>
      <c r="I25" s="17">
        <v>178</v>
      </c>
      <c r="J25" s="17">
        <v>16495</v>
      </c>
      <c r="K25" s="17">
        <v>7127</v>
      </c>
      <c r="L25" s="17">
        <v>71.453603859311</v>
      </c>
    </row>
    <row r="26" spans="1:12">
      <c r="A26" s="23">
        <v>25</v>
      </c>
      <c r="B26" s="24" t="s">
        <v>60</v>
      </c>
      <c r="C26" s="24" t="s">
        <v>161</v>
      </c>
      <c r="D26" s="17">
        <v>1201234</v>
      </c>
      <c r="E26" s="17">
        <v>20242</v>
      </c>
      <c r="F26" s="17">
        <v>170253</v>
      </c>
      <c r="G26" s="17">
        <v>101963</v>
      </c>
      <c r="H26" s="17">
        <v>877</v>
      </c>
      <c r="I26" s="17">
        <v>301</v>
      </c>
      <c r="J26" s="17">
        <v>28752</v>
      </c>
      <c r="K26" s="17">
        <v>9951</v>
      </c>
      <c r="L26" s="17">
        <v>71.453603859311</v>
      </c>
    </row>
    <row r="27" spans="1:12">
      <c r="A27" s="23">
        <v>26</v>
      </c>
      <c r="B27" s="24" t="s">
        <v>63</v>
      </c>
      <c r="C27" s="24" t="s">
        <v>162</v>
      </c>
      <c r="D27" s="17">
        <v>593191</v>
      </c>
      <c r="E27" s="17">
        <v>3274</v>
      </c>
      <c r="F27" s="17">
        <v>13090</v>
      </c>
      <c r="G27" s="17">
        <v>37974</v>
      </c>
      <c r="H27" s="17">
        <v>1132</v>
      </c>
      <c r="I27" s="17">
        <v>91</v>
      </c>
      <c r="J27" s="17">
        <v>13621</v>
      </c>
      <c r="K27" s="17">
        <v>5492</v>
      </c>
      <c r="L27" s="17">
        <v>68.5688191922588</v>
      </c>
    </row>
    <row r="28" spans="1:12">
      <c r="A28" s="23">
        <v>27</v>
      </c>
      <c r="B28" s="24" t="s">
        <v>63</v>
      </c>
      <c r="C28" s="24" t="s">
        <v>163</v>
      </c>
      <c r="D28" s="17">
        <v>1239437</v>
      </c>
      <c r="E28" s="17">
        <v>8068</v>
      </c>
      <c r="F28" s="17">
        <v>45504</v>
      </c>
      <c r="G28" s="17">
        <v>69755</v>
      </c>
      <c r="H28" s="17">
        <v>1783</v>
      </c>
      <c r="I28" s="17">
        <v>186</v>
      </c>
      <c r="J28" s="17">
        <v>27821</v>
      </c>
      <c r="K28" s="17">
        <v>9216</v>
      </c>
      <c r="L28" s="17">
        <v>68.5688191922588</v>
      </c>
    </row>
    <row r="29" spans="1:12">
      <c r="A29" s="23">
        <v>28</v>
      </c>
      <c r="B29" s="24" t="s">
        <v>66</v>
      </c>
      <c r="C29" s="24" t="s">
        <v>164</v>
      </c>
      <c r="D29" s="17">
        <v>1038609</v>
      </c>
      <c r="E29" s="17">
        <v>6752</v>
      </c>
      <c r="F29" s="17">
        <v>43418</v>
      </c>
      <c r="G29" s="17">
        <v>68001</v>
      </c>
      <c r="H29" s="17">
        <v>3487</v>
      </c>
      <c r="I29" s="17">
        <v>160</v>
      </c>
      <c r="J29" s="17">
        <v>16384</v>
      </c>
      <c r="K29" s="17">
        <v>7255</v>
      </c>
      <c r="L29" s="17">
        <v>71.4860440172828</v>
      </c>
    </row>
    <row r="30" spans="1:12">
      <c r="A30" s="23">
        <v>29</v>
      </c>
      <c r="B30" s="24" t="s">
        <v>66</v>
      </c>
      <c r="C30" s="24" t="s">
        <v>165</v>
      </c>
      <c r="D30" s="17">
        <v>1024040</v>
      </c>
      <c r="E30" s="17">
        <v>8994</v>
      </c>
      <c r="F30" s="17">
        <v>32001</v>
      </c>
      <c r="G30" s="17">
        <v>57331</v>
      </c>
      <c r="H30" s="17">
        <v>1867</v>
      </c>
      <c r="I30" s="17">
        <v>174</v>
      </c>
      <c r="J30" s="17">
        <v>22123</v>
      </c>
      <c r="K30" s="17">
        <v>11261</v>
      </c>
      <c r="L30" s="17">
        <v>71.4860440172828</v>
      </c>
    </row>
    <row r="31" spans="1:12">
      <c r="A31" s="23">
        <v>30</v>
      </c>
      <c r="B31" s="24" t="s">
        <v>166</v>
      </c>
      <c r="C31" s="25" t="s">
        <v>167</v>
      </c>
      <c r="D31" s="17">
        <v>607392</v>
      </c>
      <c r="E31" s="17">
        <v>682</v>
      </c>
      <c r="F31" s="17">
        <v>7410</v>
      </c>
      <c r="G31" s="17">
        <v>43364</v>
      </c>
      <c r="H31" s="17">
        <v>501</v>
      </c>
      <c r="I31" s="17">
        <v>76</v>
      </c>
      <c r="J31" s="17">
        <v>6131</v>
      </c>
      <c r="K31" s="17">
        <v>2413</v>
      </c>
      <c r="L31" s="17">
        <v>55.1084717880308</v>
      </c>
    </row>
    <row r="32" spans="1:12">
      <c r="A32" s="23">
        <v>31</v>
      </c>
      <c r="B32" s="24" t="s">
        <v>72</v>
      </c>
      <c r="C32" s="25" t="s">
        <v>168</v>
      </c>
      <c r="D32" s="17">
        <v>707263</v>
      </c>
      <c r="E32" s="17">
        <v>2283</v>
      </c>
      <c r="F32" s="17">
        <v>34232</v>
      </c>
      <c r="G32" s="17">
        <v>65968</v>
      </c>
      <c r="H32" s="17">
        <v>1070</v>
      </c>
      <c r="I32" s="17">
        <v>49</v>
      </c>
      <c r="J32" s="17">
        <v>6162</v>
      </c>
      <c r="K32" s="17">
        <v>2098</v>
      </c>
      <c r="L32" s="17">
        <v>76.9117207126389</v>
      </c>
    </row>
    <row r="33" spans="1:12">
      <c r="A33" s="23">
        <v>32</v>
      </c>
      <c r="B33" s="24" t="s">
        <v>72</v>
      </c>
      <c r="C33" s="25" t="s">
        <v>169</v>
      </c>
      <c r="D33" s="17">
        <v>601741</v>
      </c>
      <c r="E33" s="17">
        <v>5717</v>
      </c>
      <c r="F33" s="17">
        <v>67597</v>
      </c>
      <c r="G33" s="17">
        <v>54786</v>
      </c>
      <c r="H33" s="17">
        <v>945</v>
      </c>
      <c r="I33" s="17">
        <v>33</v>
      </c>
      <c r="J33" s="17">
        <v>5617</v>
      </c>
      <c r="K33" s="17">
        <v>1722</v>
      </c>
      <c r="L33" s="17">
        <v>76.9117207126389</v>
      </c>
    </row>
    <row r="34" spans="1:12">
      <c r="A34" s="23">
        <v>33</v>
      </c>
      <c r="B34" s="24" t="s">
        <v>75</v>
      </c>
      <c r="C34" s="25" t="s">
        <v>170</v>
      </c>
      <c r="D34" s="17">
        <v>55439</v>
      </c>
      <c r="E34" s="17">
        <v>66</v>
      </c>
      <c r="F34" s="17">
        <v>1318</v>
      </c>
      <c r="G34" s="17">
        <v>4429</v>
      </c>
      <c r="H34" s="17">
        <v>7</v>
      </c>
      <c r="I34" s="17">
        <v>1</v>
      </c>
      <c r="J34" s="17">
        <v>323</v>
      </c>
      <c r="K34" s="17">
        <v>16</v>
      </c>
      <c r="L34" s="17">
        <v>72.6956782253429</v>
      </c>
    </row>
    <row r="35" spans="1:12">
      <c r="A35" s="23">
        <v>34</v>
      </c>
      <c r="B35" s="24" t="s">
        <v>77</v>
      </c>
      <c r="C35" s="25" t="s">
        <v>171</v>
      </c>
      <c r="D35" s="17">
        <v>340077</v>
      </c>
      <c r="E35" s="17">
        <v>1042</v>
      </c>
      <c r="F35" s="17">
        <v>6978</v>
      </c>
      <c r="G35" s="17">
        <v>17330</v>
      </c>
      <c r="H35" s="17">
        <v>258</v>
      </c>
      <c r="I35" s="17">
        <v>76</v>
      </c>
      <c r="J35" s="17">
        <v>6910</v>
      </c>
      <c r="K35" s="17">
        <v>3836</v>
      </c>
      <c r="L35" s="17">
        <v>60.832351282761</v>
      </c>
    </row>
    <row r="36" spans="1:12">
      <c r="A36" s="23">
        <v>35</v>
      </c>
      <c r="B36" s="24" t="s">
        <v>77</v>
      </c>
      <c r="C36" s="25" t="s">
        <v>172</v>
      </c>
      <c r="D36" s="17">
        <v>337070</v>
      </c>
      <c r="E36" s="17">
        <v>2679</v>
      </c>
      <c r="F36" s="17">
        <v>3958</v>
      </c>
      <c r="G36" s="17">
        <v>11827</v>
      </c>
      <c r="H36" s="17">
        <v>116</v>
      </c>
      <c r="I36" s="17">
        <v>63</v>
      </c>
      <c r="J36" s="17">
        <v>6810</v>
      </c>
      <c r="K36" s="17">
        <v>2991</v>
      </c>
      <c r="L36" s="17">
        <v>60.832351282761</v>
      </c>
    </row>
    <row r="37" spans="1:12">
      <c r="A37" s="23">
        <v>36</v>
      </c>
      <c r="B37" s="24" t="s">
        <v>80</v>
      </c>
      <c r="C37" s="24" t="s">
        <v>173</v>
      </c>
      <c r="D37" s="17">
        <v>944190</v>
      </c>
      <c r="E37" s="17">
        <v>4764</v>
      </c>
      <c r="F37" s="17">
        <v>43423</v>
      </c>
      <c r="G37" s="17">
        <v>70496</v>
      </c>
      <c r="H37" s="17">
        <v>501</v>
      </c>
      <c r="I37" s="17">
        <v>155</v>
      </c>
      <c r="J37" s="17">
        <v>16231</v>
      </c>
      <c r="K37" s="17">
        <v>7267</v>
      </c>
      <c r="L37" s="17">
        <v>69.5267232375626</v>
      </c>
    </row>
    <row r="38" spans="1:12">
      <c r="A38" s="23">
        <v>37</v>
      </c>
      <c r="B38" s="24" t="s">
        <v>80</v>
      </c>
      <c r="C38" s="24" t="s">
        <v>174</v>
      </c>
      <c r="D38" s="17">
        <v>730774</v>
      </c>
      <c r="E38" s="17">
        <v>1619</v>
      </c>
      <c r="F38" s="17">
        <v>41890</v>
      </c>
      <c r="G38" s="17">
        <v>49458</v>
      </c>
      <c r="H38" s="17">
        <v>709</v>
      </c>
      <c r="I38" s="17">
        <v>107</v>
      </c>
      <c r="J38" s="17">
        <v>13179</v>
      </c>
      <c r="K38" s="17">
        <v>5983</v>
      </c>
      <c r="L38" s="17">
        <v>69.5267232375626</v>
      </c>
    </row>
    <row r="39" spans="1:12">
      <c r="A39" s="23">
        <v>38</v>
      </c>
      <c r="B39" s="24" t="s">
        <v>83</v>
      </c>
      <c r="C39" s="24" t="s">
        <v>175</v>
      </c>
      <c r="D39" s="17">
        <v>579146</v>
      </c>
      <c r="E39" s="17">
        <v>14269</v>
      </c>
      <c r="F39" s="17">
        <v>53348</v>
      </c>
      <c r="G39" s="17">
        <v>47048</v>
      </c>
      <c r="H39" s="17">
        <v>1322</v>
      </c>
      <c r="I39" s="17">
        <v>102</v>
      </c>
      <c r="J39" s="17">
        <v>6997</v>
      </c>
      <c r="K39" s="17">
        <v>3322</v>
      </c>
      <c r="L39" s="17">
        <v>75.4872482343354</v>
      </c>
    </row>
    <row r="40" spans="1:12">
      <c r="A40" s="23">
        <v>39</v>
      </c>
      <c r="B40" s="24" t="s">
        <v>83</v>
      </c>
      <c r="C40" s="25" t="s">
        <v>176</v>
      </c>
      <c r="D40" s="17">
        <v>954763</v>
      </c>
      <c r="E40" s="17">
        <v>17793</v>
      </c>
      <c r="F40" s="17">
        <v>155703</v>
      </c>
      <c r="G40" s="17">
        <v>76331</v>
      </c>
      <c r="H40" s="17">
        <v>2830</v>
      </c>
      <c r="I40" s="17">
        <v>155</v>
      </c>
      <c r="J40" s="17">
        <v>7542</v>
      </c>
      <c r="K40" s="17">
        <v>3340</v>
      </c>
      <c r="L40" s="17">
        <v>75.4872482343354</v>
      </c>
    </row>
    <row r="41" spans="1:12">
      <c r="A41" s="23">
        <v>40</v>
      </c>
      <c r="B41" s="24" t="s">
        <v>86</v>
      </c>
      <c r="C41" s="25" t="s">
        <v>177</v>
      </c>
      <c r="D41" s="17">
        <v>433399</v>
      </c>
      <c r="E41" s="17">
        <v>2373</v>
      </c>
      <c r="F41" s="17">
        <v>36999</v>
      </c>
      <c r="G41" s="17">
        <v>23932</v>
      </c>
      <c r="H41" s="17">
        <v>431</v>
      </c>
      <c r="I41" s="17">
        <v>40</v>
      </c>
      <c r="J41" s="17">
        <v>3370</v>
      </c>
      <c r="K41" s="17">
        <v>884</v>
      </c>
      <c r="L41" s="17">
        <v>71.9672432861487</v>
      </c>
    </row>
    <row r="42" spans="1:12">
      <c r="A42" s="23">
        <v>41</v>
      </c>
      <c r="B42" s="24" t="s">
        <v>86</v>
      </c>
      <c r="C42" s="24" t="s">
        <v>178</v>
      </c>
      <c r="D42" s="17">
        <v>647905</v>
      </c>
      <c r="E42" s="17">
        <v>30873</v>
      </c>
      <c r="F42" s="17">
        <v>181706</v>
      </c>
      <c r="G42" s="17">
        <v>45672</v>
      </c>
      <c r="H42" s="17">
        <v>104</v>
      </c>
      <c r="I42" s="17">
        <v>53</v>
      </c>
      <c r="J42" s="17">
        <v>8734</v>
      </c>
      <c r="K42" s="17">
        <v>5533</v>
      </c>
      <c r="L42" s="17">
        <v>71.9672432861487</v>
      </c>
    </row>
    <row r="43" spans="1:12">
      <c r="A43" s="23">
        <v>42</v>
      </c>
      <c r="B43" s="24" t="s">
        <v>89</v>
      </c>
      <c r="C43" s="25" t="s">
        <v>179</v>
      </c>
      <c r="D43" s="17">
        <v>18853</v>
      </c>
      <c r="E43" s="17">
        <v>58</v>
      </c>
      <c r="F43" s="17">
        <v>236</v>
      </c>
      <c r="G43" s="17">
        <v>2926</v>
      </c>
      <c r="H43" s="17">
        <v>4</v>
      </c>
      <c r="I43" s="17">
        <v>7</v>
      </c>
      <c r="J43" s="17">
        <v>1003</v>
      </c>
      <c r="K43" s="17">
        <v>529</v>
      </c>
      <c r="L43" s="17">
        <v>73.019864109554</v>
      </c>
    </row>
    <row r="44" spans="1:12">
      <c r="A44" s="23">
        <v>43</v>
      </c>
      <c r="B44" s="24" t="s">
        <v>91</v>
      </c>
      <c r="C44" s="25" t="s">
        <v>180</v>
      </c>
      <c r="D44" s="17">
        <v>355435</v>
      </c>
      <c r="E44" s="17">
        <v>4816</v>
      </c>
      <c r="F44" s="17">
        <v>35917</v>
      </c>
      <c r="G44" s="17">
        <v>27058</v>
      </c>
      <c r="H44" s="17">
        <v>790</v>
      </c>
      <c r="I44" s="17">
        <v>39</v>
      </c>
      <c r="J44" s="17">
        <v>4711</v>
      </c>
      <c r="K44" s="17">
        <v>2033</v>
      </c>
      <c r="L44" s="17">
        <v>64.2548101110285</v>
      </c>
    </row>
    <row r="45" spans="1:12">
      <c r="A45" s="23">
        <v>44</v>
      </c>
      <c r="B45" s="24" t="s">
        <v>91</v>
      </c>
      <c r="C45" s="24" t="s">
        <v>181</v>
      </c>
      <c r="D45" s="17">
        <v>594188</v>
      </c>
      <c r="E45" s="17">
        <v>7877</v>
      </c>
      <c r="F45" s="17">
        <v>56049</v>
      </c>
      <c r="G45" s="17">
        <v>28887</v>
      </c>
      <c r="H45" s="17">
        <v>915</v>
      </c>
      <c r="I45" s="17">
        <v>66</v>
      </c>
      <c r="J45" s="17">
        <v>7054</v>
      </c>
      <c r="K45" s="17">
        <v>3652</v>
      </c>
      <c r="L45" s="17">
        <v>64.2548101110285</v>
      </c>
    </row>
    <row r="46" spans="1:12">
      <c r="A46" s="23">
        <v>45</v>
      </c>
      <c r="B46" s="24" t="s">
        <v>95</v>
      </c>
      <c r="C46" s="24" t="s">
        <v>182</v>
      </c>
      <c r="D46" s="17">
        <v>351037</v>
      </c>
      <c r="E46" s="17">
        <v>5393</v>
      </c>
      <c r="F46" s="17">
        <v>37083</v>
      </c>
      <c r="G46" s="17">
        <v>38551</v>
      </c>
      <c r="H46" s="17">
        <v>879</v>
      </c>
      <c r="I46" s="17">
        <v>26</v>
      </c>
      <c r="J46" s="17">
        <v>2509</v>
      </c>
      <c r="K46" s="17">
        <v>1337</v>
      </c>
      <c r="L46" s="17">
        <v>82.9366914163902</v>
      </c>
    </row>
    <row r="47" spans="1:12">
      <c r="A47" s="23">
        <v>46</v>
      </c>
      <c r="B47" s="24" t="s">
        <v>95</v>
      </c>
      <c r="C47" s="25" t="s">
        <v>183</v>
      </c>
      <c r="D47" s="17">
        <v>507299</v>
      </c>
      <c r="E47" s="17">
        <v>1614</v>
      </c>
      <c r="F47" s="17">
        <v>41747</v>
      </c>
      <c r="G47" s="17">
        <v>48270</v>
      </c>
      <c r="H47" s="17">
        <v>1306</v>
      </c>
      <c r="I47" s="17">
        <v>11</v>
      </c>
      <c r="J47" s="17">
        <v>1010</v>
      </c>
      <c r="K47" s="17">
        <v>673</v>
      </c>
      <c r="L47" s="17">
        <v>82.9366914163902</v>
      </c>
    </row>
    <row r="48" spans="1:12">
      <c r="A48" s="23">
        <v>47</v>
      </c>
      <c r="B48" s="24" t="s">
        <v>98</v>
      </c>
      <c r="C48" s="24" t="s">
        <v>184</v>
      </c>
      <c r="D48" s="17">
        <v>42694</v>
      </c>
      <c r="E48" s="17">
        <v>2168</v>
      </c>
      <c r="F48" s="17">
        <v>4311</v>
      </c>
      <c r="G48" s="17">
        <v>6430</v>
      </c>
      <c r="H48" s="17">
        <v>51</v>
      </c>
      <c r="I48" s="17">
        <v>5</v>
      </c>
      <c r="J48" s="17">
        <v>457</v>
      </c>
      <c r="K48" s="17">
        <v>263</v>
      </c>
      <c r="L48" s="17">
        <v>89.9251024233541</v>
      </c>
    </row>
    <row r="49" spans="1:12">
      <c r="A49" s="23">
        <v>48</v>
      </c>
      <c r="B49" s="24" t="s">
        <v>100</v>
      </c>
      <c r="C49" s="24" t="s">
        <v>185</v>
      </c>
      <c r="D49" s="17">
        <v>145889</v>
      </c>
      <c r="E49" s="17">
        <v>1559</v>
      </c>
      <c r="F49" s="17">
        <v>37311</v>
      </c>
      <c r="G49" s="17">
        <v>18392</v>
      </c>
      <c r="H49" s="17">
        <v>58</v>
      </c>
      <c r="I49" s="17">
        <v>19</v>
      </c>
      <c r="J49" s="17">
        <v>3758</v>
      </c>
      <c r="K49" s="17">
        <v>981</v>
      </c>
      <c r="L49" s="17">
        <v>76.1504423517509</v>
      </c>
    </row>
    <row r="50" spans="1:12">
      <c r="A50" s="23">
        <v>49</v>
      </c>
      <c r="B50" s="24" t="s">
        <v>101</v>
      </c>
      <c r="C50" s="26" t="s">
        <v>186</v>
      </c>
      <c r="D50" s="17">
        <v>250935</v>
      </c>
      <c r="E50" s="17">
        <v>282</v>
      </c>
      <c r="F50" s="17">
        <v>1446</v>
      </c>
      <c r="G50" s="17">
        <v>14068</v>
      </c>
      <c r="H50" s="17">
        <v>282</v>
      </c>
      <c r="I50" s="17">
        <v>28</v>
      </c>
      <c r="J50" s="17">
        <v>5071</v>
      </c>
      <c r="K50" s="17">
        <v>1671</v>
      </c>
      <c r="L50" s="17">
        <v>75.0251811309717</v>
      </c>
    </row>
    <row r="51" spans="1:12">
      <c r="A51" s="23">
        <v>50</v>
      </c>
      <c r="B51" s="24" t="s">
        <v>103</v>
      </c>
      <c r="C51" s="26" t="s">
        <v>187</v>
      </c>
      <c r="D51" s="17">
        <v>28380</v>
      </c>
      <c r="E51" s="17">
        <v>771</v>
      </c>
      <c r="F51" s="17"/>
      <c r="G51" s="17">
        <v>1373</v>
      </c>
      <c r="H51" s="17">
        <v>7</v>
      </c>
      <c r="I51" s="17">
        <v>6</v>
      </c>
      <c r="J51" s="17">
        <v>800</v>
      </c>
      <c r="K51" s="17">
        <v>210</v>
      </c>
      <c r="L51" s="17">
        <v>90</v>
      </c>
    </row>
    <row r="52" ht="69" customHeight="true" spans="1:12">
      <c r="A52" s="15" t="s">
        <v>226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</sheetData>
  <mergeCells count="2">
    <mergeCell ref="B1:C1"/>
    <mergeCell ref="A52:L5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H1" sqref="H1"/>
    </sheetView>
  </sheetViews>
  <sheetFormatPr defaultColWidth="9" defaultRowHeight="13.5" outlineLevelCol="7"/>
  <cols>
    <col min="1" max="3" width="31.5" customWidth="true"/>
    <col min="4" max="7" width="18" customWidth="true"/>
    <col min="8" max="8" width="16.75" customWidth="true"/>
  </cols>
  <sheetData>
    <row r="1" ht="60" customHeight="true" spans="1:8">
      <c r="A1" s="10" t="s">
        <v>216</v>
      </c>
      <c r="B1" s="10" t="s">
        <v>227</v>
      </c>
      <c r="C1" s="10" t="s">
        <v>228</v>
      </c>
      <c r="D1" s="10" t="s">
        <v>229</v>
      </c>
      <c r="E1" s="10" t="s">
        <v>230</v>
      </c>
      <c r="F1" s="10" t="s">
        <v>204</v>
      </c>
      <c r="G1" s="10" t="s">
        <v>206</v>
      </c>
      <c r="H1" s="10" t="s">
        <v>225</v>
      </c>
    </row>
    <row r="2" ht="18.75" spans="1:8">
      <c r="A2" s="11" t="s">
        <v>12</v>
      </c>
      <c r="B2" s="12">
        <v>3439742</v>
      </c>
      <c r="C2" s="12">
        <v>858848</v>
      </c>
      <c r="D2" s="13">
        <v>13394</v>
      </c>
      <c r="E2" s="16">
        <v>15619</v>
      </c>
      <c r="F2" s="17">
        <v>820</v>
      </c>
      <c r="G2" s="17">
        <v>714</v>
      </c>
      <c r="H2" s="17">
        <v>20</v>
      </c>
    </row>
    <row r="3" ht="18.75" spans="1:8">
      <c r="A3" s="11" t="s">
        <v>14</v>
      </c>
      <c r="B3" s="12">
        <v>2330050</v>
      </c>
      <c r="C3" s="12">
        <v>672638</v>
      </c>
      <c r="D3" s="13">
        <v>9092</v>
      </c>
      <c r="E3" s="16">
        <v>14093</v>
      </c>
      <c r="F3" s="17">
        <v>653</v>
      </c>
      <c r="G3" s="17">
        <v>777</v>
      </c>
      <c r="H3" s="17">
        <v>49.5465289133233</v>
      </c>
    </row>
    <row r="4" ht="18.75" spans="1:8">
      <c r="A4" s="11" t="s">
        <v>17</v>
      </c>
      <c r="B4" s="12">
        <v>3691313</v>
      </c>
      <c r="C4" s="12">
        <v>11120735</v>
      </c>
      <c r="D4" s="13">
        <v>27092</v>
      </c>
      <c r="E4" s="16">
        <v>731145</v>
      </c>
      <c r="F4" s="17">
        <v>4864</v>
      </c>
      <c r="G4" s="17">
        <v>25842</v>
      </c>
      <c r="H4" s="17">
        <v>66.7253509213955</v>
      </c>
    </row>
    <row r="5" ht="18.75" spans="1:8">
      <c r="A5" s="11" t="s">
        <v>20</v>
      </c>
      <c r="B5" s="12">
        <v>1963626</v>
      </c>
      <c r="C5" s="12">
        <v>4643399</v>
      </c>
      <c r="D5" s="13">
        <v>37396</v>
      </c>
      <c r="E5" s="16">
        <v>540018</v>
      </c>
      <c r="F5" s="17">
        <v>1239</v>
      </c>
      <c r="G5" s="17">
        <v>6121</v>
      </c>
      <c r="H5" s="17">
        <v>60.976927061053</v>
      </c>
    </row>
    <row r="6" ht="18.75" spans="1:8">
      <c r="A6" s="11" t="s">
        <v>22</v>
      </c>
      <c r="B6" s="12">
        <v>1552927</v>
      </c>
      <c r="C6" s="12">
        <v>3204306</v>
      </c>
      <c r="D6" s="13">
        <v>68051</v>
      </c>
      <c r="E6" s="16">
        <v>914417</v>
      </c>
      <c r="F6" s="17">
        <v>1083</v>
      </c>
      <c r="G6" s="17">
        <v>1762</v>
      </c>
      <c r="H6" s="17">
        <v>68.0462037399446</v>
      </c>
    </row>
    <row r="7" ht="18.75" spans="1:8">
      <c r="A7" s="11" t="s">
        <v>142</v>
      </c>
      <c r="B7" s="12">
        <v>5947393</v>
      </c>
      <c r="C7" s="12">
        <v>5007074</v>
      </c>
      <c r="D7" s="13">
        <v>43403</v>
      </c>
      <c r="E7" s="16">
        <v>315709</v>
      </c>
      <c r="F7" s="17">
        <v>3637</v>
      </c>
      <c r="G7" s="17">
        <v>4708</v>
      </c>
      <c r="H7" s="17">
        <v>69.036062944775</v>
      </c>
    </row>
    <row r="8" ht="18.75" spans="1:8">
      <c r="A8" s="11" t="s">
        <v>31</v>
      </c>
      <c r="B8" s="12">
        <v>2186384</v>
      </c>
      <c r="C8" s="12">
        <v>3364781</v>
      </c>
      <c r="D8" s="13">
        <v>94560</v>
      </c>
      <c r="E8" s="16">
        <v>289705</v>
      </c>
      <c r="F8" s="17">
        <v>1536</v>
      </c>
      <c r="G8" s="17">
        <v>2405</v>
      </c>
      <c r="H8" s="17">
        <v>74.0142382199541</v>
      </c>
    </row>
    <row r="9" ht="18.75" spans="1:8">
      <c r="A9" s="11" t="s">
        <v>33</v>
      </c>
      <c r="B9" s="12">
        <v>3163809</v>
      </c>
      <c r="C9" s="12">
        <v>4231881</v>
      </c>
      <c r="D9" s="13">
        <v>86888</v>
      </c>
      <c r="E9" s="16">
        <v>494517</v>
      </c>
      <c r="F9" s="17">
        <v>2662</v>
      </c>
      <c r="G9" s="17">
        <v>1282</v>
      </c>
      <c r="H9" s="17">
        <v>78.8964593752139</v>
      </c>
    </row>
    <row r="10" ht="18.75" spans="1:8">
      <c r="A10" s="11" t="s">
        <v>35</v>
      </c>
      <c r="B10" s="12">
        <v>4684475</v>
      </c>
      <c r="C10" s="12">
        <v>1130987</v>
      </c>
      <c r="D10" s="13">
        <v>13521</v>
      </c>
      <c r="E10" s="16">
        <v>15352</v>
      </c>
      <c r="F10" s="17">
        <v>9737</v>
      </c>
      <c r="G10" s="17">
        <v>3591</v>
      </c>
      <c r="H10" s="17">
        <v>25.4</v>
      </c>
    </row>
    <row r="11" ht="18.75" spans="1:8">
      <c r="A11" s="11" t="s">
        <v>37</v>
      </c>
      <c r="B11" s="12">
        <v>6959821</v>
      </c>
      <c r="C11" s="12">
        <v>11545524</v>
      </c>
      <c r="D11" s="13">
        <v>22961</v>
      </c>
      <c r="E11" s="16">
        <v>225877</v>
      </c>
      <c r="F11" s="17">
        <v>7950</v>
      </c>
      <c r="G11" s="17">
        <v>9805</v>
      </c>
      <c r="H11" s="17">
        <v>49.2472292184883</v>
      </c>
    </row>
    <row r="12" ht="18.75" spans="1:8">
      <c r="A12" s="11" t="s">
        <v>149</v>
      </c>
      <c r="B12" s="12">
        <v>4734439</v>
      </c>
      <c r="C12" s="12">
        <v>7338245</v>
      </c>
      <c r="D12" s="13">
        <v>11021</v>
      </c>
      <c r="E12" s="16">
        <v>205744</v>
      </c>
      <c r="F12" s="17">
        <v>10401</v>
      </c>
      <c r="G12" s="17">
        <v>17393</v>
      </c>
      <c r="H12" s="17">
        <v>43.6757729270216</v>
      </c>
    </row>
    <row r="13" ht="18.75" spans="1:8">
      <c r="A13" s="11" t="s">
        <v>44</v>
      </c>
      <c r="B13" s="12">
        <v>2397479</v>
      </c>
      <c r="C13" s="12">
        <v>9071757</v>
      </c>
      <c r="D13" s="13">
        <v>90459</v>
      </c>
      <c r="E13" s="16">
        <v>679044</v>
      </c>
      <c r="F13" s="17">
        <v>3053</v>
      </c>
      <c r="G13" s="17">
        <v>4968</v>
      </c>
      <c r="H13" s="17">
        <v>65.9953553584027</v>
      </c>
    </row>
    <row r="14" ht="18.75" spans="1:8">
      <c r="A14" s="11" t="s">
        <v>153</v>
      </c>
      <c r="B14" s="12">
        <v>2075427</v>
      </c>
      <c r="C14" s="12">
        <v>4562442</v>
      </c>
      <c r="D14" s="13">
        <v>15537</v>
      </c>
      <c r="E14" s="16">
        <v>135008</v>
      </c>
      <c r="F14" s="17">
        <v>4202</v>
      </c>
      <c r="G14" s="17">
        <v>13493</v>
      </c>
      <c r="H14" s="17">
        <v>57.9886613557615</v>
      </c>
    </row>
    <row r="15" ht="18.75" spans="1:8">
      <c r="A15" s="11" t="s">
        <v>52</v>
      </c>
      <c r="B15" s="12">
        <v>1862461</v>
      </c>
      <c r="C15" s="12">
        <v>5762320</v>
      </c>
      <c r="D15" s="13">
        <v>37509</v>
      </c>
      <c r="E15" s="16">
        <v>434062</v>
      </c>
      <c r="F15" s="17">
        <v>5890</v>
      </c>
      <c r="G15" s="17">
        <v>16375</v>
      </c>
      <c r="H15" s="17">
        <v>70.1665503810416</v>
      </c>
    </row>
    <row r="16" ht="18.75" spans="1:8">
      <c r="A16" s="11" t="s">
        <v>157</v>
      </c>
      <c r="B16" s="12">
        <v>6368165</v>
      </c>
      <c r="C16" s="12">
        <v>14852641</v>
      </c>
      <c r="D16" s="13">
        <v>18557</v>
      </c>
      <c r="E16" s="16">
        <v>607894</v>
      </c>
      <c r="F16" s="17">
        <v>8618</v>
      </c>
      <c r="G16" s="17">
        <v>18056</v>
      </c>
      <c r="H16" s="17">
        <v>60.0010775173073</v>
      </c>
    </row>
    <row r="17" ht="18.75" spans="1:8">
      <c r="A17" s="11" t="s">
        <v>60</v>
      </c>
      <c r="B17" s="12">
        <v>3720474</v>
      </c>
      <c r="C17" s="12">
        <v>14243574</v>
      </c>
      <c r="D17" s="13">
        <v>103734</v>
      </c>
      <c r="E17" s="16">
        <v>1210204</v>
      </c>
      <c r="F17" s="17">
        <v>9571</v>
      </c>
      <c r="G17" s="17">
        <v>4968</v>
      </c>
      <c r="H17" s="17">
        <v>71.453603859311</v>
      </c>
    </row>
    <row r="18" ht="18.75" spans="1:8">
      <c r="A18" s="11" t="s">
        <v>63</v>
      </c>
      <c r="B18" s="12">
        <v>4106046</v>
      </c>
      <c r="C18" s="12">
        <v>7688949</v>
      </c>
      <c r="D18" s="13">
        <v>58229</v>
      </c>
      <c r="E18" s="16">
        <v>484613</v>
      </c>
      <c r="F18" s="17">
        <v>5150</v>
      </c>
      <c r="G18" s="17">
        <v>15292</v>
      </c>
      <c r="H18" s="17">
        <v>68.5688191922588</v>
      </c>
    </row>
    <row r="19" ht="18.75" spans="1:8">
      <c r="A19" s="11" t="s">
        <v>66</v>
      </c>
      <c r="B19" s="12">
        <v>2840418</v>
      </c>
      <c r="C19" s="12">
        <v>10370863</v>
      </c>
      <c r="D19" s="13">
        <v>58747</v>
      </c>
      <c r="E19" s="16">
        <v>456977</v>
      </c>
      <c r="F19" s="17">
        <v>6339</v>
      </c>
      <c r="G19" s="17">
        <v>22640</v>
      </c>
      <c r="H19" s="17">
        <v>71.4860440172828</v>
      </c>
    </row>
    <row r="20" ht="18.75" spans="1:8">
      <c r="A20" s="11" t="s">
        <v>166</v>
      </c>
      <c r="B20" s="12">
        <v>7306456</v>
      </c>
      <c r="C20" s="12">
        <v>8258610</v>
      </c>
      <c r="D20" s="13">
        <v>25835</v>
      </c>
      <c r="E20" s="16">
        <v>258248</v>
      </c>
      <c r="F20" s="17">
        <v>7279</v>
      </c>
      <c r="G20" s="17">
        <v>14529</v>
      </c>
      <c r="H20" s="17">
        <v>55.1084717880308</v>
      </c>
    </row>
    <row r="21" ht="18.75" spans="1:8">
      <c r="A21" s="11" t="s">
        <v>72</v>
      </c>
      <c r="B21" s="12">
        <v>1842133</v>
      </c>
      <c r="C21" s="12">
        <v>6521646</v>
      </c>
      <c r="D21" s="13">
        <v>64165</v>
      </c>
      <c r="E21" s="16">
        <v>477250</v>
      </c>
      <c r="F21" s="17">
        <v>1078</v>
      </c>
      <c r="G21" s="17">
        <v>11049</v>
      </c>
      <c r="H21" s="17">
        <v>76.9117207126389</v>
      </c>
    </row>
    <row r="22" ht="18.75" spans="1:8">
      <c r="A22" s="11" t="s">
        <v>75</v>
      </c>
      <c r="B22" s="12">
        <v>432588</v>
      </c>
      <c r="C22" s="12">
        <v>1044011</v>
      </c>
      <c r="D22" s="13">
        <v>1969</v>
      </c>
      <c r="E22" s="16">
        <v>23569</v>
      </c>
      <c r="F22" s="17">
        <v>115</v>
      </c>
      <c r="G22" s="17">
        <v>158</v>
      </c>
      <c r="H22" s="17">
        <v>72.6956782253429</v>
      </c>
    </row>
    <row r="23" ht="18.75" spans="1:8">
      <c r="A23" s="11" t="s">
        <v>77</v>
      </c>
      <c r="B23" s="12">
        <v>2697393</v>
      </c>
      <c r="C23" s="12">
        <v>4313047</v>
      </c>
      <c r="D23" s="13">
        <v>29894</v>
      </c>
      <c r="E23" s="16">
        <v>101196</v>
      </c>
      <c r="F23" s="17">
        <v>2911</v>
      </c>
      <c r="G23" s="17">
        <v>2712</v>
      </c>
      <c r="H23" s="17">
        <v>60.832351282761</v>
      </c>
    </row>
    <row r="24" ht="18.75" spans="1:8">
      <c r="A24" s="11" t="s">
        <v>80</v>
      </c>
      <c r="B24" s="12">
        <v>5041363</v>
      </c>
      <c r="C24" s="12">
        <v>13122441</v>
      </c>
      <c r="D24" s="13">
        <v>97650</v>
      </c>
      <c r="E24" s="16">
        <v>1466825</v>
      </c>
      <c r="F24" s="17">
        <v>6078</v>
      </c>
      <c r="G24" s="17">
        <v>6039</v>
      </c>
      <c r="H24" s="17">
        <v>69.5267232375626</v>
      </c>
    </row>
    <row r="25" ht="18.75" spans="1:8">
      <c r="A25" s="11" t="s">
        <v>83</v>
      </c>
      <c r="B25" s="12">
        <v>1185839</v>
      </c>
      <c r="C25" s="12">
        <v>4745518</v>
      </c>
      <c r="D25" s="13">
        <v>118484</v>
      </c>
      <c r="E25" s="16">
        <v>479030</v>
      </c>
      <c r="F25" s="17">
        <v>2512</v>
      </c>
      <c r="G25" s="17">
        <v>6813</v>
      </c>
      <c r="H25" s="17">
        <v>75.4872482343354</v>
      </c>
    </row>
    <row r="26" ht="18.75" spans="1:8">
      <c r="A26" s="11" t="s">
        <v>86</v>
      </c>
      <c r="B26" s="12">
        <v>1588421</v>
      </c>
      <c r="C26" s="12">
        <v>5449609</v>
      </c>
      <c r="D26" s="13">
        <v>99460</v>
      </c>
      <c r="E26" s="16">
        <v>760784</v>
      </c>
      <c r="F26" s="17">
        <v>1076</v>
      </c>
      <c r="G26" s="17">
        <v>2858</v>
      </c>
      <c r="H26" s="17">
        <v>71.9672432861487</v>
      </c>
    </row>
    <row r="27" ht="18.75" spans="1:8">
      <c r="A27" s="11" t="s">
        <v>89</v>
      </c>
      <c r="B27" s="12">
        <v>64875</v>
      </c>
      <c r="C27" s="12">
        <v>246109</v>
      </c>
      <c r="D27" s="13">
        <v>4172</v>
      </c>
      <c r="E27" s="16">
        <v>13646</v>
      </c>
      <c r="F27" s="17">
        <v>4</v>
      </c>
      <c r="G27" s="17">
        <v>11</v>
      </c>
      <c r="H27" s="17">
        <v>73.019864109554</v>
      </c>
    </row>
    <row r="28" ht="18.75" spans="1:8">
      <c r="A28" s="11" t="s">
        <v>91</v>
      </c>
      <c r="B28" s="12">
        <v>2312912</v>
      </c>
      <c r="C28" s="12">
        <v>5278290</v>
      </c>
      <c r="D28" s="13">
        <v>27391</v>
      </c>
      <c r="E28" s="16">
        <v>410537</v>
      </c>
      <c r="F28" s="17">
        <v>2134</v>
      </c>
      <c r="G28" s="17">
        <v>8313</v>
      </c>
      <c r="H28" s="17">
        <v>64.2548101110285</v>
      </c>
    </row>
    <row r="29" ht="18.75" spans="1:8">
      <c r="A29" s="11" t="s">
        <v>95</v>
      </c>
      <c r="B29" s="12">
        <v>1043364</v>
      </c>
      <c r="C29" s="12">
        <v>3217627</v>
      </c>
      <c r="D29" s="13">
        <v>35671</v>
      </c>
      <c r="E29" s="16">
        <v>364060</v>
      </c>
      <c r="F29" s="17">
        <v>2686</v>
      </c>
      <c r="G29" s="17">
        <v>6800</v>
      </c>
      <c r="H29" s="17">
        <v>82.9366914163902</v>
      </c>
    </row>
    <row r="30" ht="18.75" spans="1:8">
      <c r="A30" s="11" t="s">
        <v>98</v>
      </c>
      <c r="B30" s="12">
        <v>280069</v>
      </c>
      <c r="C30" s="12">
        <v>439333</v>
      </c>
      <c r="D30" s="13">
        <v>13873</v>
      </c>
      <c r="E30" s="16">
        <v>53712</v>
      </c>
      <c r="F30" s="17">
        <v>297</v>
      </c>
      <c r="G30" s="17">
        <v>1021</v>
      </c>
      <c r="H30" s="17">
        <v>89.9251024233541</v>
      </c>
    </row>
    <row r="31" ht="18.75" spans="1:8">
      <c r="A31" s="11" t="s">
        <v>100</v>
      </c>
      <c r="B31" s="12">
        <v>375049</v>
      </c>
      <c r="C31" s="12">
        <v>599093</v>
      </c>
      <c r="D31" s="13">
        <v>11389</v>
      </c>
      <c r="E31" s="16">
        <v>161992</v>
      </c>
      <c r="F31" s="17">
        <v>613</v>
      </c>
      <c r="G31" s="17">
        <v>883</v>
      </c>
      <c r="H31" s="17">
        <v>76.1504423517509</v>
      </c>
    </row>
    <row r="32" ht="18.75" spans="1:8">
      <c r="A32" s="11" t="s">
        <v>101</v>
      </c>
      <c r="B32" s="12">
        <v>1065501</v>
      </c>
      <c r="C32" s="12">
        <v>1648754</v>
      </c>
      <c r="D32" s="14">
        <v>35757</v>
      </c>
      <c r="E32" s="18">
        <v>270464</v>
      </c>
      <c r="F32" s="19">
        <v>577</v>
      </c>
      <c r="G32" s="19">
        <v>631</v>
      </c>
      <c r="H32" s="17">
        <v>75.0251811309717</v>
      </c>
    </row>
    <row r="33" ht="18.75" spans="1:8">
      <c r="A33" s="11" t="s">
        <v>103</v>
      </c>
      <c r="B33" s="12">
        <v>116661</v>
      </c>
      <c r="C33" s="12">
        <v>86093</v>
      </c>
      <c r="D33" s="14">
        <v>5427</v>
      </c>
      <c r="E33" s="18"/>
      <c r="F33" s="19">
        <v>49</v>
      </c>
      <c r="G33" s="19"/>
      <c r="H33" s="17">
        <v>90</v>
      </c>
    </row>
    <row r="34" ht="66" customHeight="true" spans="1:8">
      <c r="A34" s="15" t="s">
        <v>231</v>
      </c>
      <c r="B34" s="15"/>
      <c r="C34" s="15"/>
      <c r="D34" s="15"/>
      <c r="E34" s="15"/>
      <c r="F34" s="15"/>
      <c r="G34" s="15"/>
      <c r="H34" s="15"/>
    </row>
  </sheetData>
  <mergeCells count="1">
    <mergeCell ref="A34:H3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G7" sqref="G7"/>
    </sheetView>
  </sheetViews>
  <sheetFormatPr defaultColWidth="9" defaultRowHeight="13.5" outlineLevelRow="6" outlineLevelCol="6"/>
  <cols>
    <col min="3" max="3" width="14.375" customWidth="true"/>
    <col min="4" max="4" width="32.375" customWidth="true"/>
    <col min="5" max="5" width="24.125" customWidth="true"/>
    <col min="6" max="6" width="30.75" customWidth="true"/>
    <col min="7" max="7" width="31.375" customWidth="true"/>
  </cols>
  <sheetData>
    <row r="1" ht="18.75" spans="1:7">
      <c r="A1" s="1" t="s">
        <v>108</v>
      </c>
      <c r="B1" s="1" t="s">
        <v>232</v>
      </c>
      <c r="C1" s="1" t="s">
        <v>233</v>
      </c>
      <c r="D1" s="2" t="s">
        <v>216</v>
      </c>
      <c r="E1" s="6"/>
      <c r="F1" s="1" t="s">
        <v>234</v>
      </c>
      <c r="G1" s="1" t="s">
        <v>235</v>
      </c>
    </row>
    <row r="2" ht="18.75" spans="1:7">
      <c r="A2" s="3">
        <v>1</v>
      </c>
      <c r="B2" s="4" t="s">
        <v>212</v>
      </c>
      <c r="C2" s="3" t="s">
        <v>236</v>
      </c>
      <c r="D2" s="3" t="s">
        <v>237</v>
      </c>
      <c r="E2" s="3" t="s">
        <v>238</v>
      </c>
      <c r="F2" s="3">
        <v>2711</v>
      </c>
      <c r="G2" s="7">
        <f>-G3</f>
        <v>102</v>
      </c>
    </row>
    <row r="3" ht="18.75" spans="1:7">
      <c r="A3" s="3">
        <v>2</v>
      </c>
      <c r="B3" s="5"/>
      <c r="C3" s="3" t="s">
        <v>239</v>
      </c>
      <c r="D3" s="3" t="s">
        <v>240</v>
      </c>
      <c r="E3" s="3" t="s">
        <v>241</v>
      </c>
      <c r="F3" s="3">
        <v>1021</v>
      </c>
      <c r="G3" s="7">
        <f t="shared" ref="G3:G7" si="0">ROUND(-F3*0.1,0)</f>
        <v>-102</v>
      </c>
    </row>
    <row r="4" ht="18.75" spans="1:7">
      <c r="A4" s="3">
        <v>3</v>
      </c>
      <c r="B4" s="4" t="s">
        <v>213</v>
      </c>
      <c r="C4" s="3" t="s">
        <v>236</v>
      </c>
      <c r="D4" s="3" t="s">
        <v>242</v>
      </c>
      <c r="E4" s="3" t="s">
        <v>243</v>
      </c>
      <c r="F4" s="8">
        <v>3646</v>
      </c>
      <c r="G4" s="9">
        <f>-G5</f>
        <v>489</v>
      </c>
    </row>
    <row r="5" ht="18.75" spans="1:7">
      <c r="A5" s="3">
        <v>4</v>
      </c>
      <c r="B5" s="5"/>
      <c r="C5" s="3" t="s">
        <v>239</v>
      </c>
      <c r="D5" s="3" t="s">
        <v>244</v>
      </c>
      <c r="E5" s="3" t="s">
        <v>245</v>
      </c>
      <c r="F5" s="8">
        <v>4883</v>
      </c>
      <c r="G5" s="7">
        <f>ROUND(-F5*0.1,0)-1</f>
        <v>-489</v>
      </c>
    </row>
    <row r="6" ht="18.75" spans="1:7">
      <c r="A6" s="3">
        <v>5</v>
      </c>
      <c r="B6" s="4" t="s">
        <v>214</v>
      </c>
      <c r="C6" s="3" t="s">
        <v>236</v>
      </c>
      <c r="D6" s="3" t="s">
        <v>246</v>
      </c>
      <c r="E6" s="3" t="s">
        <v>247</v>
      </c>
      <c r="F6" s="8">
        <v>1651</v>
      </c>
      <c r="G6" s="9">
        <f>-G7</f>
        <v>21</v>
      </c>
    </row>
    <row r="7" ht="18.75" spans="1:7">
      <c r="A7" s="3">
        <v>6</v>
      </c>
      <c r="B7" s="5"/>
      <c r="C7" s="3" t="s">
        <v>239</v>
      </c>
      <c r="D7" s="3" t="s">
        <v>248</v>
      </c>
      <c r="E7" s="3" t="s">
        <v>249</v>
      </c>
      <c r="F7" s="8">
        <v>211</v>
      </c>
      <c r="G7" s="7">
        <f t="shared" si="0"/>
        <v>-21</v>
      </c>
    </row>
  </sheetData>
  <mergeCells count="4">
    <mergeCell ref="D1:E1"/>
    <mergeCell ref="B2:B3"/>
    <mergeCell ref="B4:B5"/>
    <mergeCell ref="B6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资金分配表</vt:lpstr>
      <vt:lpstr>家庭养老床位建设和居家养老上门服务方向测算表</vt:lpstr>
      <vt:lpstr>老年助餐方向测算表</vt:lpstr>
      <vt:lpstr>家庭养老床位建设和居家养老上门服务方向基础表</vt:lpstr>
      <vt:lpstr>老年助餐方向基础表</vt:lpstr>
      <vt:lpstr>2022年结果应用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ccj</dc:creator>
  <cp:lastModifiedBy>feizy</cp:lastModifiedBy>
  <dcterms:created xsi:type="dcterms:W3CDTF">2023-06-07T01:26:00Z</dcterms:created>
  <cp:lastPrinted>2023-06-07T01:48:00Z</cp:lastPrinted>
  <dcterms:modified xsi:type="dcterms:W3CDTF">2025-05-29T16:11:06Z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true</vt:bool>
  </property>
</Properties>
</file>