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72"/>
  </bookViews>
  <sheets>
    <sheet name="资金分配表" sheetId="7" r:id="rId1"/>
    <sheet name="2025年资金测算表（黄罚40%蓝奖）" sheetId="12" state="hidden" r:id="rId2"/>
    <sheet name="中期验收得分总表" sheetId="11" state="hidden" r:id="rId3"/>
    <sheet name="Sheet1" sheetId="9" state="hidden" r:id="rId4"/>
  </sheets>
  <externalReferences>
    <externalReference r:id="rId5"/>
  </externalReferences>
  <definedNames>
    <definedName name="_xlnm._FilterDatabase" localSheetId="0" hidden="1">资金分配表!$A$2:$L$65</definedName>
    <definedName name="_xlnm._FilterDatabase" localSheetId="1" hidden="1">'2025年资金测算表（黄罚40%蓝奖）'!$A$2:$U$67</definedName>
    <definedName name="_xlnm.Print_Titles" localSheetId="0">资金分配表!$4:$5</definedName>
    <definedName name="_xlnm.Print_Titles" localSheetId="1">'2025年资金测算表（黄罚40%蓝奖）'!$4:$6</definedName>
    <definedName name="_xlnm.Print_Area" localSheetId="0">资金分配表!$A$1:$L$66</definedName>
  </definedNames>
  <calcPr calcId="144525"/>
</workbook>
</file>

<file path=xl/sharedStrings.xml><?xml version="1.0" encoding="utf-8"?>
<sst xmlns="http://schemas.openxmlformats.org/spreadsheetml/2006/main" count="1057" uniqueCount="321">
  <si>
    <t>附件1</t>
  </si>
  <si>
    <t>2025年中央集中彩票公益金支持社会福利事业资金（第二批）分配表</t>
  </si>
  <si>
    <t>省份
（单位）</t>
  </si>
  <si>
    <t>县域养老服务体系创新试点项目</t>
  </si>
  <si>
    <t>精神障碍社区康复服务试点项目</t>
  </si>
  <si>
    <t>加强困境儿童关爱服务试点项目</t>
  </si>
  <si>
    <r>
      <rPr>
        <sz val="13"/>
        <rFont val="黑体"/>
        <charset val="134"/>
      </rPr>
      <t xml:space="preserve">分配资金
额度
</t>
    </r>
    <r>
      <rPr>
        <sz val="9"/>
        <rFont val="黑体"/>
        <charset val="134"/>
      </rPr>
      <t>（单位：万元）</t>
    </r>
  </si>
  <si>
    <t>备注</t>
  </si>
  <si>
    <t>地级行政区</t>
  </si>
  <si>
    <t>试点县级行政区</t>
  </si>
  <si>
    <r>
      <rPr>
        <sz val="13"/>
        <color rgb="FF000000"/>
        <rFont val="黑体"/>
        <charset val="134"/>
      </rPr>
      <t xml:space="preserve">分配资金
</t>
    </r>
    <r>
      <rPr>
        <sz val="9"/>
        <color rgb="FF000000"/>
        <rFont val="黑体"/>
        <charset val="134"/>
      </rPr>
      <t>（单位：万元）</t>
    </r>
  </si>
  <si>
    <t>合计</t>
  </si>
  <si>
    <t>北  京</t>
  </si>
  <si>
    <t>怀柔区</t>
  </si>
  <si>
    <t>朝阳区</t>
  </si>
  <si>
    <t>海淀区</t>
  </si>
  <si>
    <t>天  津</t>
  </si>
  <si>
    <t>宝坻区</t>
  </si>
  <si>
    <t>北辰区</t>
  </si>
  <si>
    <t>河西区</t>
  </si>
  <si>
    <t>河  北</t>
  </si>
  <si>
    <t xml:space="preserve">邢台市 </t>
  </si>
  <si>
    <t>宁晋县</t>
  </si>
  <si>
    <t xml:space="preserve">衡水市 </t>
  </si>
  <si>
    <t>冀州区</t>
  </si>
  <si>
    <t>沧州市</t>
  </si>
  <si>
    <t>献县</t>
  </si>
  <si>
    <t>保定市</t>
  </si>
  <si>
    <t>定州市</t>
  </si>
  <si>
    <t>青县</t>
  </si>
  <si>
    <t>山  西</t>
  </si>
  <si>
    <t xml:space="preserve">太原市 </t>
  </si>
  <si>
    <t>万柏林区</t>
  </si>
  <si>
    <t>临汾市</t>
  </si>
  <si>
    <t>侯马市</t>
  </si>
  <si>
    <t>晋城市</t>
  </si>
  <si>
    <t>阳城县</t>
  </si>
  <si>
    <t>翼城县</t>
  </si>
  <si>
    <t>内蒙古</t>
  </si>
  <si>
    <t>乌兰察布市</t>
  </si>
  <si>
    <t>四子王旗</t>
  </si>
  <si>
    <t xml:space="preserve">鄂尔多斯市 </t>
  </si>
  <si>
    <t>东胜区</t>
  </si>
  <si>
    <t>包头市</t>
  </si>
  <si>
    <t>固阳县</t>
  </si>
  <si>
    <t>呼伦贝尔市</t>
  </si>
  <si>
    <t>莫力达瓦达斡尔族自治旗</t>
  </si>
  <si>
    <t>辽宁（不含大连）</t>
  </si>
  <si>
    <t>锦州市</t>
  </si>
  <si>
    <t>义县</t>
  </si>
  <si>
    <t xml:space="preserve">沈阳市 </t>
  </si>
  <si>
    <t>和平区</t>
  </si>
  <si>
    <t>阜新市</t>
  </si>
  <si>
    <t>阜新蒙古族自治县</t>
  </si>
  <si>
    <t>大  连</t>
  </si>
  <si>
    <t>大连市</t>
  </si>
  <si>
    <t>金州区</t>
  </si>
  <si>
    <t>吉  林</t>
  </si>
  <si>
    <t>通化市</t>
  </si>
  <si>
    <t>梅河口市</t>
  </si>
  <si>
    <t>延边朝鲜族自治州</t>
  </si>
  <si>
    <t>延吉市</t>
  </si>
  <si>
    <t>松原市</t>
  </si>
  <si>
    <t>扶余市</t>
  </si>
  <si>
    <t>黑龙江</t>
  </si>
  <si>
    <t>伊春市</t>
  </si>
  <si>
    <t>铁力市</t>
  </si>
  <si>
    <t>鸡西市</t>
  </si>
  <si>
    <t>鸡东县</t>
  </si>
  <si>
    <t>佳木斯市</t>
  </si>
  <si>
    <t>同江市</t>
  </si>
  <si>
    <t>牡丹江市</t>
  </si>
  <si>
    <t>穆棱市</t>
  </si>
  <si>
    <t>上  海</t>
  </si>
  <si>
    <t>奉贤区</t>
  </si>
  <si>
    <t>普陀区</t>
  </si>
  <si>
    <t>徐汇区</t>
  </si>
  <si>
    <t>江  苏</t>
  </si>
  <si>
    <t>徐州市</t>
  </si>
  <si>
    <t>丰县</t>
  </si>
  <si>
    <t>南通市</t>
  </si>
  <si>
    <t>如皋市</t>
  </si>
  <si>
    <t>泰州市</t>
  </si>
  <si>
    <t>泰兴市</t>
  </si>
  <si>
    <t>宿迁市</t>
  </si>
  <si>
    <t>泗阳县</t>
  </si>
  <si>
    <t>盐城市</t>
  </si>
  <si>
    <t>射阳县</t>
  </si>
  <si>
    <t>浙江（不含宁波）</t>
  </si>
  <si>
    <t>丽水市</t>
  </si>
  <si>
    <t>景宁畲族自治县</t>
  </si>
  <si>
    <t>嘉兴市</t>
  </si>
  <si>
    <t>秀洲区</t>
  </si>
  <si>
    <t>台州市</t>
  </si>
  <si>
    <t>温岭市</t>
  </si>
  <si>
    <t>宁  波</t>
  </si>
  <si>
    <t>宁波市</t>
  </si>
  <si>
    <t>海曙区</t>
  </si>
  <si>
    <t>宁海县</t>
  </si>
  <si>
    <t>安  徽</t>
  </si>
  <si>
    <t>六安市</t>
  </si>
  <si>
    <t>金寨县</t>
  </si>
  <si>
    <t>合肥市</t>
  </si>
  <si>
    <t>肥西县</t>
  </si>
  <si>
    <t xml:space="preserve">芜湖市 </t>
  </si>
  <si>
    <t>湾沚区</t>
  </si>
  <si>
    <t>安庆市</t>
  </si>
  <si>
    <t>望江县</t>
  </si>
  <si>
    <t>福建（不含厦门）</t>
  </si>
  <si>
    <t>南平市</t>
  </si>
  <si>
    <t>浦城县</t>
  </si>
  <si>
    <t>宁德市</t>
  </si>
  <si>
    <t>福安市</t>
  </si>
  <si>
    <t>泉州市</t>
  </si>
  <si>
    <t>安溪县</t>
  </si>
  <si>
    <t>厦  门</t>
  </si>
  <si>
    <t>厦门市</t>
  </si>
  <si>
    <t>翔安区</t>
  </si>
  <si>
    <t>湖里区</t>
  </si>
  <si>
    <t>江  西</t>
  </si>
  <si>
    <t>赣州市</t>
  </si>
  <si>
    <t>兴国县</t>
  </si>
  <si>
    <t>九江市</t>
  </si>
  <si>
    <t>濂溪区</t>
  </si>
  <si>
    <t>南昌市</t>
  </si>
  <si>
    <t>安义县</t>
  </si>
  <si>
    <t>抚州市</t>
  </si>
  <si>
    <t>黎川县</t>
  </si>
  <si>
    <t>山东（不含青岛）</t>
  </si>
  <si>
    <t>威海市</t>
  </si>
  <si>
    <t>文登区</t>
  </si>
  <si>
    <t>荣成市</t>
  </si>
  <si>
    <t>枣庄市</t>
  </si>
  <si>
    <t>滕州市</t>
  </si>
  <si>
    <t>滨州市</t>
  </si>
  <si>
    <t>惠民县</t>
  </si>
  <si>
    <t>青  岛</t>
  </si>
  <si>
    <t>青岛市</t>
  </si>
  <si>
    <t>莱西市</t>
  </si>
  <si>
    <t>李沧区</t>
  </si>
  <si>
    <t>河  南</t>
  </si>
  <si>
    <t>安阳市</t>
  </si>
  <si>
    <t>汤阴县</t>
  </si>
  <si>
    <t>三门峡市</t>
  </si>
  <si>
    <t>灵宝市</t>
  </si>
  <si>
    <t>漯河市</t>
  </si>
  <si>
    <t>临颍县</t>
  </si>
  <si>
    <t>信阳市</t>
  </si>
  <si>
    <t>新县</t>
  </si>
  <si>
    <t>南阳市</t>
  </si>
  <si>
    <t>新野县</t>
  </si>
  <si>
    <t>湖  北</t>
  </si>
  <si>
    <t>黄石市</t>
  </si>
  <si>
    <t>大冶市</t>
  </si>
  <si>
    <t>宜昌市</t>
  </si>
  <si>
    <t>宜都市</t>
  </si>
  <si>
    <t>潜江市</t>
  </si>
  <si>
    <t>襄阳市</t>
  </si>
  <si>
    <t>谷城县</t>
  </si>
  <si>
    <t>湖  南</t>
  </si>
  <si>
    <t>长沙市</t>
  </si>
  <si>
    <t>望城区</t>
  </si>
  <si>
    <t>永州市</t>
  </si>
  <si>
    <t>宁远县</t>
  </si>
  <si>
    <t>益阳市</t>
  </si>
  <si>
    <t>安化县</t>
  </si>
  <si>
    <t>湘潭市</t>
  </si>
  <si>
    <t>湘乡市</t>
  </si>
  <si>
    <t>岳阳市</t>
  </si>
  <si>
    <t>汨罗市</t>
  </si>
  <si>
    <t>广东（不含深圳）</t>
  </si>
  <si>
    <t xml:space="preserve">广州市 </t>
  </si>
  <si>
    <t>从化区</t>
  </si>
  <si>
    <t xml:space="preserve">惠州市 </t>
  </si>
  <si>
    <t>惠城区</t>
  </si>
  <si>
    <t>越秀区</t>
  </si>
  <si>
    <t>韶关市</t>
  </si>
  <si>
    <t>仁化县</t>
  </si>
  <si>
    <t>深  圳</t>
  </si>
  <si>
    <t>深圳市</t>
  </si>
  <si>
    <t>南山区</t>
  </si>
  <si>
    <t>宝安区</t>
  </si>
  <si>
    <t>广  西</t>
  </si>
  <si>
    <t>钦州市</t>
  </si>
  <si>
    <t>灵山县</t>
  </si>
  <si>
    <t xml:space="preserve">南宁市 </t>
  </si>
  <si>
    <t>西乡塘区</t>
  </si>
  <si>
    <t>桂林市</t>
  </si>
  <si>
    <t>全州县</t>
  </si>
  <si>
    <t>玉林市</t>
  </si>
  <si>
    <t>北流市</t>
  </si>
  <si>
    <t>海  南</t>
  </si>
  <si>
    <t>临高县</t>
  </si>
  <si>
    <t>琼海市</t>
  </si>
  <si>
    <t>陵水黎族自治县</t>
  </si>
  <si>
    <t>重  庆</t>
  </si>
  <si>
    <t>云阳县</t>
  </si>
  <si>
    <t>忠县</t>
  </si>
  <si>
    <t>秀山土家族苗族自治县</t>
  </si>
  <si>
    <t>四  川</t>
  </si>
  <si>
    <t>成都市</t>
  </si>
  <si>
    <t>彭州市</t>
  </si>
  <si>
    <t xml:space="preserve">成都市 </t>
  </si>
  <si>
    <t>武侯区</t>
  </si>
  <si>
    <t>眉山市</t>
  </si>
  <si>
    <t>仁寿县</t>
  </si>
  <si>
    <t>达州市</t>
  </si>
  <si>
    <t>宣汉县</t>
  </si>
  <si>
    <t xml:space="preserve">巴中市 </t>
  </si>
  <si>
    <t>巴州区</t>
  </si>
  <si>
    <t>贵  州</t>
  </si>
  <si>
    <t>遵义市</t>
  </si>
  <si>
    <t>湄潭县</t>
  </si>
  <si>
    <t>六盘水市</t>
  </si>
  <si>
    <t>盘州市</t>
  </si>
  <si>
    <t xml:space="preserve">毕节市 </t>
  </si>
  <si>
    <t>七星关区</t>
  </si>
  <si>
    <t>黔南州</t>
  </si>
  <si>
    <t>罗甸县</t>
  </si>
  <si>
    <t>云  南</t>
  </si>
  <si>
    <t>红河州</t>
  </si>
  <si>
    <t>弥勒市</t>
  </si>
  <si>
    <t>建水县</t>
  </si>
  <si>
    <t xml:space="preserve">昆明市 </t>
  </si>
  <si>
    <t>官渡区</t>
  </si>
  <si>
    <t xml:space="preserve">丽江市 </t>
  </si>
  <si>
    <t>古城区</t>
  </si>
  <si>
    <t>西  藏</t>
  </si>
  <si>
    <t>拉萨市</t>
  </si>
  <si>
    <t>林周县</t>
  </si>
  <si>
    <t xml:space="preserve">拉萨市 </t>
  </si>
  <si>
    <t>堆龙德庆区</t>
  </si>
  <si>
    <t>林芝市</t>
  </si>
  <si>
    <t>波密县</t>
  </si>
  <si>
    <t>陕  西</t>
  </si>
  <si>
    <t xml:space="preserve">渭南市 </t>
  </si>
  <si>
    <t>临渭区</t>
  </si>
  <si>
    <t>渭南市</t>
  </si>
  <si>
    <t>富平县</t>
  </si>
  <si>
    <t>宝鸡市</t>
  </si>
  <si>
    <t>陇县</t>
  </si>
  <si>
    <t>扶风县</t>
  </si>
  <si>
    <t>甘  肃</t>
  </si>
  <si>
    <t xml:space="preserve">酒泉市 </t>
  </si>
  <si>
    <t>肃州区</t>
  </si>
  <si>
    <t>平凉市</t>
  </si>
  <si>
    <t>静宁县</t>
  </si>
  <si>
    <t>兰州市</t>
  </si>
  <si>
    <t>永登县</t>
  </si>
  <si>
    <t>青  海</t>
  </si>
  <si>
    <t>海南州</t>
  </si>
  <si>
    <t>共和县</t>
  </si>
  <si>
    <t>西宁市</t>
  </si>
  <si>
    <t>湟源县</t>
  </si>
  <si>
    <t xml:space="preserve">西宁市 </t>
  </si>
  <si>
    <t>湟中区</t>
  </si>
  <si>
    <t>宁  夏</t>
  </si>
  <si>
    <t>石嘴山市</t>
  </si>
  <si>
    <t>平罗县</t>
  </si>
  <si>
    <t xml:space="preserve">银川市 </t>
  </si>
  <si>
    <t>金凤区</t>
  </si>
  <si>
    <t xml:space="preserve">吴忠市 </t>
  </si>
  <si>
    <t>红寺堡区</t>
  </si>
  <si>
    <t>新疆（不含兵团）</t>
  </si>
  <si>
    <t>阿克苏地区</t>
  </si>
  <si>
    <t>阿克苏市</t>
  </si>
  <si>
    <t>伊犁哈萨克自治州</t>
  </si>
  <si>
    <t>伊宁市</t>
  </si>
  <si>
    <t>巴音郭楞蒙古自治州</t>
  </si>
  <si>
    <t>轮台县</t>
  </si>
  <si>
    <t>新疆生产建设兵团</t>
  </si>
  <si>
    <t>第二师铁门关市</t>
  </si>
  <si>
    <t>第八师石河子市</t>
  </si>
  <si>
    <t xml:space="preserve"> 第一师阿拉尔市</t>
  </si>
  <si>
    <t>注：1.按照试点方案规定，直辖市的区或县可作为试点县区；
    2.根据项目2024-2025年中期验收得分排名情况，按试点项目总个数10%的比例，分别扣除县域养老服务体系创新试点项目排名靠后6名、精神障碍社区康复服务试点项目排名靠后3名、加强困境儿童关爱服务试点项目排名靠后4名地区中央财政2024年度已下达资金额度的40%，平均奖励给对应项目验收得分排名分别靠前的前6名、前3名和前4名试点地区，出现尾差则平均奖励给排名靠前试点地区各1万元，直到分完为止；中央财政对中期验收得分排名靠后10%试点地区不再下达2025年项目经费，并将此部分经费根据2024年资金下达情况分档补助给继续实施试点项目的地区，出现尾差则依次分配给排名靠前地区各1万元，直到分完为止。</t>
  </si>
  <si>
    <r>
      <rPr>
        <sz val="13"/>
        <rFont val="黑体"/>
        <charset val="134"/>
      </rPr>
      <t xml:space="preserve">分配资金
额度
</t>
    </r>
    <r>
      <rPr>
        <sz val="12"/>
        <rFont val="黑体"/>
        <charset val="134"/>
      </rPr>
      <t>（单位：万元）</t>
    </r>
  </si>
  <si>
    <t>黄色罚钱</t>
  </si>
  <si>
    <t>2025年分配资金额度（单位：万元）</t>
  </si>
  <si>
    <t>蓝色奖励</t>
  </si>
  <si>
    <t xml:space="preserve">拟按2024年方案分配2025年资金
</t>
  </si>
  <si>
    <t>扣奖2024年资金</t>
  </si>
  <si>
    <t>扣奖2025年
资金</t>
  </si>
  <si>
    <t>小计</t>
  </si>
  <si>
    <t>扣奖2024年
资金</t>
  </si>
  <si>
    <t xml:space="preserve">注：1.按照试点方案规定，直辖市的区、县可作为试点行政区；
    2.根据中期验收得分排名情况，按试点项目个数10%的比例，分别扣除县域养老服务体系创新试点项目排名靠后6名、精神障碍社区康复服务试点项目排名靠后3名、加强困境儿童关爱服务试点项目排名靠后4名地区2024年已下达资金的40%，平均奖励给对应项目排名靠前的前6名、前3名和前4名地区，如遇尾差则平均奖励给排名靠前个别地区；相应2025年应拨付上述试点地区的第二年项目经费不再下达，将根据2024年资金下达情况分档补助排名前90%的试点地区，出现尾差将按照排名顺序依次安排。
   </t>
  </si>
  <si>
    <t>2024年中央集中彩票公益金支持社会福利事业资金（第二批）项目验收表</t>
  </si>
  <si>
    <t>省份
（地区）</t>
  </si>
  <si>
    <t>地级市</t>
  </si>
  <si>
    <t>试点市县</t>
  </si>
  <si>
    <t>分配资金
（单位：万元）</t>
  </si>
  <si>
    <t>验收得分</t>
  </si>
  <si>
    <t>得分排名</t>
  </si>
  <si>
    <t>是否淘汰（淘汰6个试点市县）</t>
  </si>
  <si>
    <t>淘汰原因（简明写淘汰原因，并写明资金是否已经实际支出，是否已经签订合同存在待支付款项）</t>
  </si>
  <si>
    <t>是否淘汰（淘汰3个试点市县）</t>
  </si>
  <si>
    <t>是否淘汰（淘汰4个试点市县）</t>
  </si>
  <si>
    <t>淘汰原因（简明写淘汰原因，并写明资金是否已经实际支出、是否已经签订合同存在待支付款项）</t>
  </si>
  <si>
    <t>是</t>
  </si>
  <si>
    <t>中期验收得分较低，积极性不高</t>
  </si>
  <si>
    <t>否</t>
  </si>
  <si>
    <t>试点项目未招标、未实质性开展工作，试点工作仍停留在设想层面。</t>
  </si>
  <si>
    <t xml:space="preserve">是 </t>
  </si>
  <si>
    <t>排名倒数第四。</t>
  </si>
  <si>
    <t>大连</t>
  </si>
  <si>
    <t>——</t>
  </si>
  <si>
    <t>中期验收得分较低，组织保障不力</t>
  </si>
  <si>
    <t>评分倒数第一。政府购买服务招标刚结束,尚未开展试点工作。</t>
  </si>
  <si>
    <t>中期验收得分较低，进展缓慢</t>
  </si>
  <si>
    <t>宁波</t>
  </si>
  <si>
    <t>厦门</t>
  </si>
  <si>
    <t>青岛</t>
  </si>
  <si>
    <t>未成立试点工作领导小组，试点工作创新性不足，距离探索典型经验的要求差距较大。</t>
  </si>
  <si>
    <t>深圳</t>
  </si>
  <si>
    <t>中期验收得分较低，试点工作进展缓慢</t>
  </si>
  <si>
    <t>评分倒数第二。政府购买服务招标刚开始，尚未开展试点工作。</t>
  </si>
  <si>
    <t>工作进度相对滞后，对试点工作认识不足，探索创新不够，距离探索典型经验的要求还有一定差距。</t>
  </si>
  <si>
    <t>评分倒数第三。</t>
  </si>
  <si>
    <t xml:space="preserve">第二师 </t>
  </si>
  <si>
    <t>第八师</t>
  </si>
  <si>
    <t>第一师阿拉尔市</t>
  </si>
  <si>
    <t xml:space="preserve">第一师 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</si>
</sst>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sz val="13"/>
      <color indexed="8"/>
      <name val="黑体"/>
      <charset val="134"/>
    </font>
    <font>
      <sz val="11"/>
      <name val="宋体"/>
      <charset val="134"/>
    </font>
    <font>
      <sz val="13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3"/>
      <color rgb="FF000000"/>
      <name val="黑体"/>
      <charset val="134"/>
    </font>
    <font>
      <b/>
      <sz val="12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黑体"/>
      <charset val="134"/>
    </font>
    <font>
      <sz val="9"/>
      <name val="黑体"/>
      <charset val="134"/>
    </font>
    <font>
      <sz val="9"/>
      <color rgb="FF000000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6" fillId="0" borderId="0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6" fillId="14" borderId="13" applyNumberFormat="false" applyAlignment="false" applyProtection="false">
      <alignment vertical="center"/>
    </xf>
    <xf numFmtId="0" fontId="23" fillId="18" borderId="10" applyNumberFormat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9" fillId="24" borderId="15" applyNumberFormat="false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4" fillId="2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22" fillId="14" borderId="8" applyNumberForma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6" fillId="35" borderId="0" applyNumberFormat="false" applyBorder="false" applyAlignment="false" applyProtection="false">
      <alignment vertical="center"/>
    </xf>
    <xf numFmtId="0" fontId="18" fillId="8" borderId="8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177" fontId="4" fillId="3" borderId="1" xfId="0" applyNumberFormat="true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177" fontId="4" fillId="4" borderId="1" xfId="0" applyNumberFormat="true" applyFont="true" applyFill="true" applyBorder="true" applyAlignment="true">
      <alignment horizontal="center" vertical="center" wrapText="true"/>
    </xf>
    <xf numFmtId="0" fontId="0" fillId="2" borderId="1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178" fontId="4" fillId="2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8" fontId="4" fillId="3" borderId="1" xfId="0" applyNumberFormat="true" applyFont="true" applyFill="true" applyBorder="true" applyAlignment="true">
      <alignment horizontal="center" vertical="center" wrapText="true"/>
    </xf>
    <xf numFmtId="178" fontId="4" fillId="4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4" borderId="1" xfId="0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left" vertical="center" wrapText="true"/>
    </xf>
    <xf numFmtId="0" fontId="0" fillId="4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1" applyFont="true" applyFill="true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2" borderId="3" xfId="0" applyNumberFormat="true" applyFont="true" applyFill="true" applyBorder="true" applyAlignment="true">
      <alignment horizontal="right" vertical="center" wrapText="true"/>
    </xf>
    <xf numFmtId="177" fontId="4" fillId="0" borderId="3" xfId="0" applyNumberFormat="true" applyFont="true" applyFill="true" applyBorder="true" applyAlignment="true">
      <alignment horizontal="right" vertical="center" wrapText="true"/>
    </xf>
    <xf numFmtId="177" fontId="4" fillId="3" borderId="3" xfId="0" applyNumberFormat="true" applyFont="true" applyFill="true" applyBorder="true" applyAlignment="true">
      <alignment horizontal="right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right" vertical="center" wrapText="true"/>
    </xf>
    <xf numFmtId="177" fontId="4" fillId="0" borderId="1" xfId="0" applyNumberFormat="true" applyFont="true" applyFill="true" applyBorder="true" applyAlignment="true">
      <alignment horizontal="right" vertical="center" wrapText="true"/>
    </xf>
    <xf numFmtId="176" fontId="4" fillId="0" borderId="1" xfId="0" applyNumberFormat="true" applyFont="true" applyFill="true" applyBorder="true" applyAlignment="true">
      <alignment horizontal="right" vertical="center" wrapText="true"/>
    </xf>
    <xf numFmtId="176" fontId="4" fillId="0" borderId="3" xfId="0" applyNumberFormat="true" applyFont="true" applyFill="true" applyBorder="true" applyAlignment="true">
      <alignment horizontal="right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4" fillId="3" borderId="6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center" vertical="center" wrapText="true"/>
    </xf>
    <xf numFmtId="177" fontId="3" fillId="0" borderId="3" xfId="0" applyNumberFormat="true" applyFont="true" applyFill="true" applyBorder="true" applyAlignment="true">
      <alignment horizontal="right" vertical="center" wrapText="true"/>
    </xf>
    <xf numFmtId="177" fontId="4" fillId="3" borderId="1" xfId="0" applyNumberFormat="true" applyFont="true" applyFill="true" applyBorder="true" applyAlignment="true">
      <alignment horizontal="right" vertical="center" wrapText="true"/>
    </xf>
    <xf numFmtId="177" fontId="4" fillId="0" borderId="2" xfId="0" applyNumberFormat="true" applyFont="true" applyFill="true" applyBorder="true" applyAlignment="true">
      <alignment horizontal="right" vertical="center" wrapText="true"/>
    </xf>
    <xf numFmtId="177" fontId="4" fillId="0" borderId="5" xfId="0" applyNumberFormat="true" applyFont="true" applyFill="true" applyBorder="true" applyAlignment="true">
      <alignment horizontal="right" vertical="center" wrapText="true"/>
    </xf>
    <xf numFmtId="177" fontId="4" fillId="0" borderId="6" xfId="0" applyNumberFormat="true" applyFont="true" applyFill="true" applyBorder="true" applyAlignment="true">
      <alignment horizontal="right" vertical="center" wrapText="true"/>
    </xf>
    <xf numFmtId="177" fontId="4" fillId="2" borderId="2" xfId="0" applyNumberFormat="true" applyFont="true" applyFill="true" applyBorder="true" applyAlignment="true">
      <alignment horizontal="right" vertical="center" wrapText="true"/>
    </xf>
    <xf numFmtId="177" fontId="4" fillId="2" borderId="6" xfId="0" applyNumberFormat="true" applyFont="true" applyFill="true" applyBorder="true" applyAlignment="true">
      <alignment horizontal="right" vertical="center" wrapText="true"/>
    </xf>
    <xf numFmtId="0" fontId="4" fillId="3" borderId="2" xfId="0" applyFont="true" applyFill="true" applyBorder="true" applyAlignment="true">
      <alignment horizontal="right" vertical="center" wrapText="true"/>
    </xf>
    <xf numFmtId="0" fontId="4" fillId="3" borderId="6" xfId="0" applyFont="true" applyFill="true" applyBorder="true" applyAlignment="true">
      <alignment horizontal="right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5" xfId="0" applyFont="true" applyFill="true" applyBorder="true" applyAlignment="true">
      <alignment horizontal="center" vertical="center" wrapText="true"/>
    </xf>
    <xf numFmtId="0" fontId="0" fillId="0" borderId="6" xfId="0" applyFon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right" vertical="center" wrapText="true"/>
    </xf>
    <xf numFmtId="177" fontId="4" fillId="0" borderId="1" xfId="0" applyNumberFormat="true" applyFont="true" applyFill="true" applyBorder="true" applyAlignment="true">
      <alignment vertical="center" wrapText="true"/>
    </xf>
    <xf numFmtId="177" fontId="4" fillId="0" borderId="2" xfId="0" applyNumberFormat="true" applyFont="true" applyFill="true" applyBorder="true" applyAlignment="true">
      <alignment vertical="center" wrapText="true"/>
    </xf>
    <xf numFmtId="177" fontId="4" fillId="0" borderId="5" xfId="0" applyNumberFormat="true" applyFont="true" applyFill="true" applyBorder="true" applyAlignment="true">
      <alignment vertical="center" wrapText="true"/>
    </xf>
    <xf numFmtId="177" fontId="4" fillId="0" borderId="6" xfId="0" applyNumberFormat="true" applyFont="true" applyFill="true" applyBorder="true" applyAlignment="true">
      <alignment vertical="center" wrapText="true"/>
    </xf>
    <xf numFmtId="177" fontId="4" fillId="3" borderId="2" xfId="0" applyNumberFormat="true" applyFont="true" applyFill="true" applyBorder="true" applyAlignment="true">
      <alignment horizontal="right" vertical="center" wrapText="true"/>
    </xf>
    <xf numFmtId="177" fontId="4" fillId="3" borderId="6" xfId="0" applyNumberFormat="true" applyFont="true" applyFill="true" applyBorder="true" applyAlignment="true">
      <alignment horizontal="right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177" fontId="4" fillId="2" borderId="5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5" xfId="1" applyFont="true" applyFill="true" applyBorder="true" applyAlignment="true">
      <alignment horizontal="center" vertical="center" wrapText="true"/>
    </xf>
    <xf numFmtId="0" fontId="5" fillId="0" borderId="6" xfId="1" applyFont="true" applyFill="true" applyBorder="true" applyAlignment="true">
      <alignment horizontal="center" vertical="center" wrapText="true"/>
    </xf>
    <xf numFmtId="176" fontId="10" fillId="0" borderId="6" xfId="1" applyNumberFormat="true" applyFont="true" applyBorder="true" applyAlignment="true">
      <alignment horizontal="right" vertical="center" wrapText="true"/>
    </xf>
    <xf numFmtId="176" fontId="10" fillId="0" borderId="5" xfId="1" applyNumberFormat="true" applyFont="true" applyBorder="true" applyAlignment="true">
      <alignment horizontal="right" vertical="center" wrapText="true"/>
    </xf>
    <xf numFmtId="0" fontId="7" fillId="2" borderId="1" xfId="0" applyFont="true" applyFill="true" applyBorder="true">
      <alignment vertical="center"/>
    </xf>
    <xf numFmtId="0" fontId="7" fillId="3" borderId="1" xfId="0" applyFont="true" applyFill="true" applyBorder="true">
      <alignment vertical="center"/>
    </xf>
    <xf numFmtId="0" fontId="0" fillId="0" borderId="0" xfId="0" applyAlignment="true">
      <alignment horizontal="left" vertical="top" wrapText="true"/>
    </xf>
    <xf numFmtId="0" fontId="0" fillId="0" borderId="0" xfId="0" applyAlignment="true">
      <alignment horizontal="left" vertical="top"/>
    </xf>
    <xf numFmtId="0" fontId="0" fillId="0" borderId="0" xfId="0" applyFill="true" applyAlignment="true">
      <alignment horizontal="left" vertical="top"/>
    </xf>
    <xf numFmtId="0" fontId="9" fillId="0" borderId="3" xfId="0" applyFont="true" applyFill="true" applyBorder="true" applyAlignment="true">
      <alignment horizontal="center" vertical="center" wrapText="true"/>
    </xf>
    <xf numFmtId="0" fontId="11" fillId="0" borderId="6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177" fontId="11" fillId="0" borderId="3" xfId="0" applyNumberFormat="true" applyFont="true" applyFill="true" applyBorder="true" applyAlignment="true">
      <alignment horizontal="right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177" fontId="12" fillId="0" borderId="3" xfId="0" applyNumberFormat="true" applyFont="true" applyFill="true" applyBorder="true" applyAlignment="true">
      <alignment horizontal="righ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 wrapText="true"/>
    </xf>
    <xf numFmtId="177" fontId="12" fillId="0" borderId="1" xfId="0" applyNumberFormat="true" applyFont="true" applyFill="true" applyBorder="true" applyAlignment="true">
      <alignment horizontal="right" vertical="center" wrapText="true"/>
    </xf>
    <xf numFmtId="177" fontId="12" fillId="0" borderId="2" xfId="0" applyNumberFormat="true" applyFont="true" applyFill="true" applyBorder="true" applyAlignment="true">
      <alignment horizontal="right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177" fontId="12" fillId="0" borderId="5" xfId="0" applyNumberFormat="true" applyFont="true" applyFill="true" applyBorder="true" applyAlignment="true">
      <alignment horizontal="right" vertical="center" wrapText="true"/>
    </xf>
    <xf numFmtId="0" fontId="12" fillId="0" borderId="5" xfId="0" applyFont="true" applyFill="true" applyBorder="true" applyAlignment="true">
      <alignment horizontal="center" vertical="center" wrapText="true"/>
    </xf>
    <xf numFmtId="177" fontId="12" fillId="0" borderId="6" xfId="0" applyNumberFormat="true" applyFont="true" applyFill="true" applyBorder="true" applyAlignment="true">
      <alignment horizontal="right" vertical="center" wrapText="true"/>
    </xf>
    <xf numFmtId="0" fontId="12" fillId="0" borderId="6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5" fillId="0" borderId="4" xfId="1" applyFont="true" applyFill="true" applyBorder="true" applyAlignment="true">
      <alignment horizontal="center" vertical="center"/>
    </xf>
    <xf numFmtId="0" fontId="5" fillId="0" borderId="7" xfId="1" applyFont="true" applyFill="true" applyBorder="true" applyAlignment="true">
      <alignment horizontal="center" vertical="center"/>
    </xf>
    <xf numFmtId="177" fontId="14" fillId="0" borderId="6" xfId="1" applyNumberFormat="true" applyFont="true" applyFill="true" applyBorder="true" applyAlignment="true">
      <alignment horizontal="right" vertical="center" wrapText="true"/>
    </xf>
    <xf numFmtId="0" fontId="15" fillId="0" borderId="6" xfId="1" applyFont="true" applyBorder="true" applyAlignment="true">
      <alignment horizontal="right" vertical="center" wrapText="true"/>
    </xf>
    <xf numFmtId="0" fontId="15" fillId="0" borderId="5" xfId="1" applyFont="true" applyBorder="true" applyAlignment="true">
      <alignment horizontal="right" vertical="center" wrapText="true"/>
    </xf>
    <xf numFmtId="177" fontId="12" fillId="0" borderId="2" xfId="0" applyNumberFormat="true" applyFont="true" applyFill="true" applyBorder="true" applyAlignment="true">
      <alignment vertical="center" wrapText="true"/>
    </xf>
    <xf numFmtId="177" fontId="12" fillId="0" borderId="6" xfId="0" applyNumberFormat="true" applyFont="true" applyFill="true" applyBorder="true" applyAlignment="true">
      <alignment vertical="center" wrapText="true"/>
    </xf>
    <xf numFmtId="0" fontId="15" fillId="0" borderId="1" xfId="1" applyFont="true" applyBorder="true" applyAlignment="true">
      <alignment horizontal="right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1D41D5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16&#35797;&#28857;&#39033;&#30446;&#36164;&#37329;&#20998;&#37197;&#27979;&#31639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—3个试点项目资金测算总表"/>
      <sheetName val="项目1—县域养老服务体系创新试点项目地区"/>
      <sheetName val="项目2—精神障碍社区康复服务试点项目地区"/>
      <sheetName val="项目3—加强困境儿童关爱服务试点项目地区"/>
      <sheetName val="项目1辅助表-65周岁及以上老年人数据表"/>
      <sheetName val="Sheet1"/>
    </sheetNames>
    <sheetDataSet>
      <sheetData sheetId="0" refreshError="1"/>
      <sheetData sheetId="1" refreshError="1">
        <row r="5">
          <cell r="E5" t="str">
            <v>文登区</v>
          </cell>
          <cell r="F5">
            <v>9.35833818604517</v>
          </cell>
          <cell r="G5">
            <v>0.016431110491839</v>
          </cell>
          <cell r="H5">
            <v>11814</v>
          </cell>
          <cell r="I5">
            <v>0.0896596212954882</v>
          </cell>
          <cell r="J5">
            <v>0.0530453658936636</v>
          </cell>
        </row>
        <row r="5">
          <cell r="L5">
            <v>600</v>
          </cell>
        </row>
        <row r="6">
          <cell r="E6" t="str">
            <v>丰县</v>
          </cell>
          <cell r="F6">
            <v>21.2759630418582</v>
          </cell>
          <cell r="G6">
            <v>0.0373557454978864</v>
          </cell>
          <cell r="H6">
            <v>5103</v>
          </cell>
          <cell r="I6">
            <v>0.0387280385534854</v>
          </cell>
          <cell r="J6">
            <v>0.0380418920256859</v>
          </cell>
        </row>
        <row r="6">
          <cell r="L6">
            <v>600</v>
          </cell>
        </row>
        <row r="7">
          <cell r="E7" t="str">
            <v>云阳县</v>
          </cell>
          <cell r="F7">
            <v>24.080351582913</v>
          </cell>
          <cell r="G7">
            <v>0.0422796130760885</v>
          </cell>
          <cell r="H7">
            <v>4424</v>
          </cell>
          <cell r="I7">
            <v>0.0335749250559709</v>
          </cell>
          <cell r="J7">
            <v>0.0379272690660297</v>
          </cell>
        </row>
        <row r="7">
          <cell r="L7">
            <v>600</v>
          </cell>
        </row>
        <row r="8">
          <cell r="E8" t="str">
            <v>射阳县</v>
          </cell>
          <cell r="F8">
            <v>16.3534795638765</v>
          </cell>
          <cell r="G8">
            <v>0.0287129856068645</v>
          </cell>
          <cell r="H8">
            <v>5626</v>
          </cell>
          <cell r="I8">
            <v>0.0426972261222631</v>
          </cell>
          <cell r="J8">
            <v>0.0357051058645638</v>
          </cell>
        </row>
        <row r="8">
          <cell r="L8">
            <v>600</v>
          </cell>
        </row>
        <row r="9">
          <cell r="E9" t="str">
            <v>奉贤区</v>
          </cell>
          <cell r="F9">
            <v>10.4290128693731</v>
          </cell>
          <cell r="G9">
            <v>0.018310971389451</v>
          </cell>
          <cell r="H9">
            <v>6883</v>
          </cell>
          <cell r="I9">
            <v>0.0522369369711228</v>
          </cell>
          <cell r="J9">
            <v>0.0352739541802869</v>
          </cell>
        </row>
        <row r="9">
          <cell r="L9">
            <v>600</v>
          </cell>
        </row>
        <row r="10">
          <cell r="E10" t="str">
            <v>泗阳县</v>
          </cell>
          <cell r="F10">
            <v>18.7225165403621</v>
          </cell>
          <cell r="G10">
            <v>0.0328724749890639</v>
          </cell>
          <cell r="H10">
            <v>4580</v>
          </cell>
          <cell r="I10">
            <v>0.0347588509847076</v>
          </cell>
          <cell r="J10">
            <v>0.0338156629868858</v>
          </cell>
        </row>
        <row r="10">
          <cell r="L10">
            <v>600</v>
          </cell>
        </row>
        <row r="11">
          <cell r="E11" t="str">
            <v>宣汉县</v>
          </cell>
          <cell r="F11">
            <v>22.8879742270205</v>
          </cell>
          <cell r="G11">
            <v>0.040186070003254</v>
          </cell>
          <cell r="H11">
            <v>3104</v>
          </cell>
          <cell r="I11">
            <v>0.0235570902743521</v>
          </cell>
          <cell r="J11">
            <v>0.031871580138803</v>
          </cell>
        </row>
        <row r="11">
          <cell r="L11">
            <v>600</v>
          </cell>
        </row>
        <row r="12">
          <cell r="E12" t="str">
            <v>彭州市</v>
          </cell>
          <cell r="F12">
            <v>14.2978178006809</v>
          </cell>
          <cell r="G12">
            <v>0.0251037117279527</v>
          </cell>
          <cell r="H12">
            <v>5082</v>
          </cell>
          <cell r="I12">
            <v>0.0385686639092323</v>
          </cell>
          <cell r="J12">
            <v>0.0318361878185925</v>
          </cell>
        </row>
        <row r="12">
          <cell r="L12">
            <v>600</v>
          </cell>
        </row>
        <row r="13">
          <cell r="E13" t="str">
            <v>金州区</v>
          </cell>
          <cell r="F13">
            <v>19.2790831588742</v>
          </cell>
          <cell r="G13">
            <v>0.0338496792130444</v>
          </cell>
          <cell r="H13">
            <v>3086</v>
          </cell>
          <cell r="I13">
            <v>0.0234204834364209</v>
          </cell>
          <cell r="J13">
            <v>0.0286350813247327</v>
          </cell>
        </row>
        <row r="13">
          <cell r="L13">
            <v>600</v>
          </cell>
        </row>
        <row r="14">
          <cell r="E14" t="str">
            <v>定州市</v>
          </cell>
          <cell r="F14">
            <v>19.1957402568353</v>
          </cell>
          <cell r="G14">
            <v>0.0337033480584221</v>
          </cell>
          <cell r="H14">
            <v>2230</v>
          </cell>
          <cell r="I14">
            <v>0.0169240693659166</v>
          </cell>
          <cell r="J14">
            <v>0.0253137087121694</v>
          </cell>
        </row>
        <row r="14">
          <cell r="L14">
            <v>600</v>
          </cell>
        </row>
        <row r="15">
          <cell r="E15" t="str">
            <v>莱西市</v>
          </cell>
          <cell r="F15">
            <v>12.3036468004573</v>
          </cell>
          <cell r="G15">
            <v>0.0216024016242897</v>
          </cell>
          <cell r="H15">
            <v>3765</v>
          </cell>
          <cell r="I15">
            <v>0.0285735969339354</v>
          </cell>
          <cell r="J15">
            <v>0.0250879992791126</v>
          </cell>
        </row>
        <row r="15">
          <cell r="L15">
            <v>600</v>
          </cell>
        </row>
        <row r="16">
          <cell r="E16" t="str">
            <v>灵山县</v>
          </cell>
          <cell r="F16">
            <v>22.2056863962552</v>
          </cell>
          <cell r="G16">
            <v>0.038988127963581</v>
          </cell>
          <cell r="H16">
            <v>1362</v>
          </cell>
          <cell r="I16">
            <v>0.0103365840701248</v>
          </cell>
          <cell r="J16">
            <v>0.0246623560168529</v>
          </cell>
        </row>
        <row r="16">
          <cell r="L16">
            <v>600</v>
          </cell>
        </row>
        <row r="17">
          <cell r="E17" t="str">
            <v>海曙区</v>
          </cell>
          <cell r="F17">
            <v>9.59269305763778</v>
          </cell>
          <cell r="G17">
            <v>0.0168425842720002</v>
          </cell>
          <cell r="H17">
            <v>3975</v>
          </cell>
          <cell r="I17">
            <v>0.0301673433764657</v>
          </cell>
          <cell r="J17">
            <v>0.0235049638242329</v>
          </cell>
        </row>
        <row r="17">
          <cell r="L17">
            <v>600</v>
          </cell>
        </row>
        <row r="18">
          <cell r="E18" t="str">
            <v>新野县</v>
          </cell>
          <cell r="F18">
            <v>12.3227349994561</v>
          </cell>
          <cell r="G18">
            <v>0.0216359161543915</v>
          </cell>
          <cell r="H18">
            <v>3323</v>
          </cell>
          <cell r="I18">
            <v>0.0252191401358479</v>
          </cell>
          <cell r="J18">
            <v>0.0234275281451197</v>
          </cell>
        </row>
        <row r="18">
          <cell r="L18">
            <v>600</v>
          </cell>
        </row>
        <row r="19">
          <cell r="E19" t="str">
            <v>大冶市</v>
          </cell>
          <cell r="F19">
            <v>16.2791028032075</v>
          </cell>
          <cell r="G19">
            <v>0.0285823969544475</v>
          </cell>
          <cell r="H19">
            <v>2406</v>
          </cell>
          <cell r="I19">
            <v>0.0182597806701324</v>
          </cell>
          <cell r="J19">
            <v>0.02342108881229</v>
          </cell>
        </row>
        <row r="19">
          <cell r="L19">
            <v>600</v>
          </cell>
        </row>
        <row r="20">
          <cell r="E20" t="str">
            <v>惠民县</v>
          </cell>
          <cell r="F20">
            <v>10.7501557049946</v>
          </cell>
          <cell r="G20">
            <v>0.0188748250684757</v>
          </cell>
          <cell r="H20">
            <v>3605</v>
          </cell>
          <cell r="I20">
            <v>0.0273593139301028</v>
          </cell>
          <cell r="J20">
            <v>0.0231170694992893</v>
          </cell>
        </row>
        <row r="20">
          <cell r="L20">
            <v>500</v>
          </cell>
        </row>
        <row r="21">
          <cell r="E21" t="str">
            <v>北流市</v>
          </cell>
          <cell r="F21">
            <v>20.6081536780209</v>
          </cell>
          <cell r="G21">
            <v>0.0361832243486658</v>
          </cell>
          <cell r="H21">
            <v>1046</v>
          </cell>
          <cell r="I21">
            <v>0.0079383751375555</v>
          </cell>
          <cell r="J21">
            <v>0.0220607997431106</v>
          </cell>
        </row>
        <row r="21">
          <cell r="L21">
            <v>500</v>
          </cell>
        </row>
        <row r="22">
          <cell r="E22" t="str">
            <v>梅河口市</v>
          </cell>
          <cell r="F22">
            <v>10.2327992139738</v>
          </cell>
          <cell r="G22">
            <v>0.0179664648982578</v>
          </cell>
          <cell r="H22">
            <v>3392</v>
          </cell>
          <cell r="I22">
            <v>0.0257427996812507</v>
          </cell>
          <cell r="J22">
            <v>0.0218546322897543</v>
          </cell>
        </row>
        <row r="22">
          <cell r="L22">
            <v>500</v>
          </cell>
        </row>
        <row r="23">
          <cell r="E23" t="str">
            <v>兴国县</v>
          </cell>
          <cell r="F23">
            <v>11.2096783096162</v>
          </cell>
          <cell r="G23">
            <v>0.0196816421058526</v>
          </cell>
          <cell r="H23">
            <v>3136</v>
          </cell>
          <cell r="I23">
            <v>0.0237999468751186</v>
          </cell>
          <cell r="J23">
            <v>0.0217407944904856</v>
          </cell>
        </row>
        <row r="23">
          <cell r="L23">
            <v>500</v>
          </cell>
        </row>
        <row r="24">
          <cell r="E24" t="str">
            <v>宝坻区</v>
          </cell>
          <cell r="F24">
            <v>12.8780188695465</v>
          </cell>
          <cell r="G24">
            <v>0.0226108681642898</v>
          </cell>
          <cell r="H24">
            <v>2590</v>
          </cell>
          <cell r="I24">
            <v>0.0196562061245399</v>
          </cell>
          <cell r="J24">
            <v>0.0211335371444148</v>
          </cell>
        </row>
        <row r="24">
          <cell r="L24">
            <v>500</v>
          </cell>
        </row>
        <row r="25">
          <cell r="E25" t="str">
            <v>望城区</v>
          </cell>
          <cell r="F25">
            <v>10.3328411654274</v>
          </cell>
          <cell r="G25">
            <v>0.0181421157804417</v>
          </cell>
          <cell r="H25">
            <v>3116</v>
          </cell>
          <cell r="I25">
            <v>0.0236481614996395</v>
          </cell>
          <cell r="J25">
            <v>0.0208951386400406</v>
          </cell>
        </row>
        <row r="25">
          <cell r="L25">
            <v>500</v>
          </cell>
        </row>
        <row r="26">
          <cell r="E26" t="str">
            <v>湘乡市</v>
          </cell>
          <cell r="F26">
            <v>14.5053712309125</v>
          </cell>
          <cell r="G26">
            <v>0.0254681282811161</v>
          </cell>
          <cell r="H26">
            <v>2081</v>
          </cell>
          <cell r="I26">
            <v>0.0157932683185975</v>
          </cell>
          <cell r="J26">
            <v>0.0206306982998568</v>
          </cell>
        </row>
        <row r="26">
          <cell r="L26">
            <v>500</v>
          </cell>
        </row>
        <row r="27">
          <cell r="E27" t="str">
            <v>金寨县</v>
          </cell>
          <cell r="F27">
            <v>10.6659613976387</v>
          </cell>
          <cell r="G27">
            <v>0.0187269990400244</v>
          </cell>
          <cell r="H27">
            <v>2959</v>
          </cell>
          <cell r="I27">
            <v>0.0224566463021288</v>
          </cell>
          <cell r="J27">
            <v>0.0205918226710766</v>
          </cell>
        </row>
        <row r="27">
          <cell r="L27">
            <v>500</v>
          </cell>
        </row>
        <row r="28">
          <cell r="E28" t="str">
            <v>临渭区</v>
          </cell>
          <cell r="F28">
            <v>13.9769192062787</v>
          </cell>
          <cell r="G28">
            <v>0.0245402868808831</v>
          </cell>
          <cell r="H28">
            <v>1892</v>
          </cell>
          <cell r="I28">
            <v>0.0143588965203203</v>
          </cell>
          <cell r="J28">
            <v>0.0194495917006017</v>
          </cell>
        </row>
        <row r="28">
          <cell r="L28">
            <v>500</v>
          </cell>
        </row>
        <row r="29">
          <cell r="E29" t="str">
            <v>南山区</v>
          </cell>
          <cell r="F29">
            <v>11.9576071951991</v>
          </cell>
          <cell r="G29">
            <v>0.0209948348880258</v>
          </cell>
          <cell r="H29">
            <v>2161</v>
          </cell>
          <cell r="I29">
            <v>0.0164004098205138</v>
          </cell>
          <cell r="J29">
            <v>0.0186976223542698</v>
          </cell>
        </row>
        <row r="29">
          <cell r="L29">
            <v>500</v>
          </cell>
        </row>
        <row r="30">
          <cell r="E30" t="str">
            <v>巴州区</v>
          </cell>
          <cell r="F30">
            <v>13.8615902112578</v>
          </cell>
          <cell r="G30">
            <v>0.0243377954318214</v>
          </cell>
          <cell r="H30">
            <v>1682</v>
          </cell>
          <cell r="I30">
            <v>0.01276515007779</v>
          </cell>
          <cell r="J30">
            <v>0.0185514727548057</v>
          </cell>
        </row>
        <row r="30">
          <cell r="L30">
            <v>500</v>
          </cell>
        </row>
        <row r="31">
          <cell r="E31" t="str">
            <v>汨罗市</v>
          </cell>
          <cell r="F31">
            <v>11.9865019379444</v>
          </cell>
          <cell r="G31">
            <v>0.0210455674755047</v>
          </cell>
          <cell r="H31">
            <v>2005</v>
          </cell>
          <cell r="I31">
            <v>0.015216483891777</v>
          </cell>
          <cell r="J31">
            <v>0.0181310256836409</v>
          </cell>
        </row>
        <row r="31">
          <cell r="L31">
            <v>500</v>
          </cell>
        </row>
        <row r="32">
          <cell r="E32" t="str">
            <v>谷城县</v>
          </cell>
          <cell r="F32">
            <v>9.54177732709656</v>
          </cell>
          <cell r="G32">
            <v>0.0167531878452347</v>
          </cell>
          <cell r="H32">
            <v>2535</v>
          </cell>
          <cell r="I32">
            <v>0.0192387963419724</v>
          </cell>
          <cell r="J32">
            <v>0.0179959920936036</v>
          </cell>
        </row>
        <row r="32">
          <cell r="L32">
            <v>500</v>
          </cell>
        </row>
        <row r="33">
          <cell r="E33" t="str">
            <v>宁晋县</v>
          </cell>
          <cell r="F33">
            <v>13.5642437567432</v>
          </cell>
          <cell r="G33">
            <v>0.0238157227783913</v>
          </cell>
          <cell r="H33">
            <v>1456</v>
          </cell>
          <cell r="I33">
            <v>0.0110499753348765</v>
          </cell>
          <cell r="J33">
            <v>0.0174328490566339</v>
          </cell>
        </row>
        <row r="33">
          <cell r="L33">
            <v>500</v>
          </cell>
        </row>
        <row r="34">
          <cell r="E34" t="str">
            <v>望江县</v>
          </cell>
          <cell r="F34">
            <v>10.0682060322164</v>
          </cell>
          <cell r="G34">
            <v>0.0176774767572125</v>
          </cell>
          <cell r="H34">
            <v>1764</v>
          </cell>
          <cell r="I34">
            <v>0.0133874701172542</v>
          </cell>
          <cell r="J34">
            <v>0.0155324734372334</v>
          </cell>
        </row>
        <row r="34">
          <cell r="L34">
            <v>500</v>
          </cell>
        </row>
        <row r="35">
          <cell r="E35" t="str">
            <v>汤阴县</v>
          </cell>
          <cell r="F35">
            <v>7.57937248820626</v>
          </cell>
          <cell r="G35">
            <v>0.0133076518861252</v>
          </cell>
          <cell r="H35">
            <v>1783</v>
          </cell>
          <cell r="I35">
            <v>0.0135316662239593</v>
          </cell>
          <cell r="J35">
            <v>0.0134196590550423</v>
          </cell>
        </row>
        <row r="35">
          <cell r="L35">
            <v>500</v>
          </cell>
        </row>
        <row r="36">
          <cell r="E36" t="str">
            <v>浦城县</v>
          </cell>
          <cell r="F36">
            <v>5.07232633333333</v>
          </cell>
          <cell r="G36">
            <v>0.00890584981828762</v>
          </cell>
          <cell r="H36">
            <v>2264</v>
          </cell>
          <cell r="I36">
            <v>0.017182104504231</v>
          </cell>
          <cell r="J36">
            <v>0.0130439771612593</v>
          </cell>
        </row>
        <row r="36">
          <cell r="L36">
            <v>500</v>
          </cell>
        </row>
        <row r="37">
          <cell r="E37" t="str">
            <v>铁力市</v>
          </cell>
          <cell r="F37">
            <v>4.89473778351814</v>
          </cell>
          <cell r="G37">
            <v>0.00859404477062969</v>
          </cell>
          <cell r="H37">
            <v>2013</v>
          </cell>
          <cell r="I37">
            <v>0.0152771980419687</v>
          </cell>
          <cell r="J37">
            <v>0.0119356214062992</v>
          </cell>
        </row>
        <row r="37">
          <cell r="L37">
            <v>500</v>
          </cell>
        </row>
        <row r="38">
          <cell r="E38" t="str">
            <v>怀柔区</v>
          </cell>
          <cell r="F38">
            <v>4.35396974789916</v>
          </cell>
          <cell r="G38">
            <v>0.00764457926007998</v>
          </cell>
          <cell r="H38">
            <v>2136</v>
          </cell>
          <cell r="I38">
            <v>0.016210678101165</v>
          </cell>
          <cell r="J38">
            <v>0.0119276286806225</v>
          </cell>
        </row>
        <row r="38">
          <cell r="L38">
            <v>500</v>
          </cell>
        </row>
        <row r="39">
          <cell r="E39" t="str">
            <v>肃州区</v>
          </cell>
          <cell r="F39">
            <v>5.63652704375416</v>
          </cell>
          <cell r="G39">
            <v>0.00989645776899434</v>
          </cell>
          <cell r="H39">
            <v>1697</v>
          </cell>
          <cell r="I39">
            <v>0.0128789891093993</v>
          </cell>
          <cell r="J39">
            <v>0.0113877234391968</v>
          </cell>
        </row>
        <row r="39">
          <cell r="L39">
            <v>500</v>
          </cell>
        </row>
        <row r="40">
          <cell r="E40" t="str">
            <v>义县</v>
          </cell>
          <cell r="F40">
            <v>7.82038172830891</v>
          </cell>
          <cell r="G40">
            <v>0.0137308092218567</v>
          </cell>
          <cell r="H40">
            <v>1166</v>
          </cell>
          <cell r="I40">
            <v>0.00884908739042993</v>
          </cell>
          <cell r="J40">
            <v>0.0112899483061433</v>
          </cell>
        </row>
        <row r="40">
          <cell r="L40">
            <v>500</v>
          </cell>
        </row>
        <row r="41">
          <cell r="E41" t="str">
            <v>万柏林区</v>
          </cell>
          <cell r="F41">
            <v>9.14911692048801</v>
          </cell>
          <cell r="G41">
            <v>0.0160637655996937</v>
          </cell>
          <cell r="H41">
            <v>853</v>
          </cell>
          <cell r="I41">
            <v>0.00647364626418245</v>
          </cell>
          <cell r="J41">
            <v>0.0112687059319381</v>
          </cell>
        </row>
        <row r="41">
          <cell r="L41">
            <v>500</v>
          </cell>
        </row>
        <row r="42">
          <cell r="E42" t="str">
            <v>青县</v>
          </cell>
          <cell r="F42">
            <v>6.82975445383016</v>
          </cell>
          <cell r="G42">
            <v>0.011991493343375</v>
          </cell>
          <cell r="H42">
            <v>1299</v>
          </cell>
          <cell r="I42">
            <v>0.00985846013736576</v>
          </cell>
          <cell r="J42">
            <v>0.0109249767403704</v>
          </cell>
        </row>
        <row r="42">
          <cell r="L42">
            <v>500</v>
          </cell>
        </row>
        <row r="43">
          <cell r="E43" t="str">
            <v>新县</v>
          </cell>
          <cell r="F43">
            <v>5.50856460395795</v>
          </cell>
          <cell r="G43">
            <v>0.0096717848681761</v>
          </cell>
          <cell r="H43">
            <v>1408</v>
          </cell>
          <cell r="I43">
            <v>0.0106856904337267</v>
          </cell>
          <cell r="J43">
            <v>0.0101787376509514</v>
          </cell>
        </row>
        <row r="43">
          <cell r="L43">
            <v>500</v>
          </cell>
        </row>
        <row r="44">
          <cell r="E44" t="str">
            <v>从化区</v>
          </cell>
          <cell r="F44">
            <v>6.33079144104534</v>
          </cell>
          <cell r="G44">
            <v>0.0111154279318222</v>
          </cell>
          <cell r="H44">
            <v>1176</v>
          </cell>
          <cell r="I44">
            <v>0.00892498007816947</v>
          </cell>
          <cell r="J44">
            <v>0.0100202040049958</v>
          </cell>
        </row>
        <row r="44">
          <cell r="L44">
            <v>500</v>
          </cell>
        </row>
        <row r="45">
          <cell r="E45" t="str">
            <v>罗甸县</v>
          </cell>
          <cell r="F45">
            <v>4.42273243037975</v>
          </cell>
          <cell r="G45">
            <v>0.00776531086980515</v>
          </cell>
          <cell r="H45">
            <v>1594</v>
          </cell>
          <cell r="I45">
            <v>0.0120972944256821</v>
          </cell>
          <cell r="J45">
            <v>0.00993130264774362</v>
          </cell>
        </row>
        <row r="45">
          <cell r="L45">
            <v>500</v>
          </cell>
        </row>
        <row r="46">
          <cell r="E46" t="str">
            <v>弥勒市</v>
          </cell>
          <cell r="F46">
            <v>6.45790379894312</v>
          </cell>
          <cell r="G46">
            <v>0.011338608282433</v>
          </cell>
          <cell r="H46">
            <v>1102</v>
          </cell>
          <cell r="I46">
            <v>0.0083633741888969</v>
          </cell>
          <cell r="J46">
            <v>0.00985099123566496</v>
          </cell>
        </row>
        <row r="46">
          <cell r="L46">
            <v>500</v>
          </cell>
        </row>
        <row r="47">
          <cell r="E47" t="str">
            <v>湄潭县</v>
          </cell>
          <cell r="F47">
            <v>6.27537223544304</v>
          </cell>
          <cell r="G47">
            <v>0.0110181244285165</v>
          </cell>
          <cell r="H47">
            <v>780</v>
          </cell>
          <cell r="I47">
            <v>0.00591962964368383</v>
          </cell>
          <cell r="J47">
            <v>0.00846887703610017</v>
          </cell>
        </row>
        <row r="47">
          <cell r="L47">
            <v>500</v>
          </cell>
        </row>
        <row r="48">
          <cell r="E48" t="str">
            <v>阿克苏市</v>
          </cell>
          <cell r="F48">
            <v>4.84576582254595</v>
          </cell>
          <cell r="G48">
            <v>0.00850806116053361</v>
          </cell>
          <cell r="H48">
            <v>1068</v>
          </cell>
          <cell r="I48">
            <v>0.00810533905058248</v>
          </cell>
          <cell r="J48">
            <v>0.00830670010555804</v>
          </cell>
        </row>
        <row r="48">
          <cell r="L48">
            <v>500</v>
          </cell>
        </row>
        <row r="49">
          <cell r="E49" t="str">
            <v>平罗县</v>
          </cell>
          <cell r="F49">
            <v>3.21183638069705</v>
          </cell>
          <cell r="G49">
            <v>0.00563925318831032</v>
          </cell>
          <cell r="H49">
            <v>1429</v>
          </cell>
          <cell r="I49">
            <v>0.0108450650779797</v>
          </cell>
          <cell r="J49">
            <v>0.00824215913314503</v>
          </cell>
        </row>
        <row r="49">
          <cell r="L49">
            <v>500</v>
          </cell>
        </row>
        <row r="50">
          <cell r="E50" t="str">
            <v>穆棱市</v>
          </cell>
          <cell r="F50">
            <v>4.53969616620464</v>
          </cell>
          <cell r="G50">
            <v>0.00797067255140614</v>
          </cell>
          <cell r="H50">
            <v>1018</v>
          </cell>
          <cell r="I50">
            <v>0.00772587561188479</v>
          </cell>
          <cell r="J50">
            <v>0.00784827408164547</v>
          </cell>
        </row>
        <row r="50">
          <cell r="L50">
            <v>400</v>
          </cell>
        </row>
        <row r="51">
          <cell r="E51" t="str">
            <v>翔安区</v>
          </cell>
          <cell r="F51">
            <v>5.15269351515152</v>
          </cell>
          <cell r="G51">
            <v>0.00904695628592322</v>
          </cell>
          <cell r="H51">
            <v>721</v>
          </cell>
          <cell r="I51">
            <v>0.00547186278602057</v>
          </cell>
          <cell r="J51">
            <v>0.0072594095359719</v>
          </cell>
        </row>
        <row r="51">
          <cell r="L51">
            <v>400</v>
          </cell>
        </row>
        <row r="52">
          <cell r="E52" t="str">
            <v>第二师 </v>
          </cell>
          <cell r="F52">
            <v>1.0664644714496</v>
          </cell>
          <cell r="G52">
            <v>0.00187246872443005</v>
          </cell>
          <cell r="H52">
            <v>1642</v>
          </cell>
          <cell r="I52">
            <v>0.0124615793268319</v>
          </cell>
          <cell r="J52">
            <v>0.00716702402563095</v>
          </cell>
        </row>
        <row r="52">
          <cell r="L52">
            <v>400</v>
          </cell>
        </row>
        <row r="53">
          <cell r="E53" t="str">
            <v>莫力达瓦达斡尔族自治旗</v>
          </cell>
          <cell r="F53">
            <v>4.52748048790405</v>
          </cell>
          <cell r="G53">
            <v>0.00794922460243278</v>
          </cell>
          <cell r="H53">
            <v>752</v>
          </cell>
          <cell r="I53">
            <v>0.00570713011801313</v>
          </cell>
          <cell r="J53">
            <v>0.00682817736022295</v>
          </cell>
        </row>
        <row r="53">
          <cell r="L53">
            <v>400</v>
          </cell>
        </row>
        <row r="54">
          <cell r="E54" t="str">
            <v>黎川县</v>
          </cell>
          <cell r="F54">
            <v>3.22778008624407</v>
          </cell>
          <cell r="G54">
            <v>0.00566724670406967</v>
          </cell>
          <cell r="H54">
            <v>965</v>
          </cell>
          <cell r="I54">
            <v>0.00732364436686525</v>
          </cell>
          <cell r="J54">
            <v>0.00649544553546746</v>
          </cell>
        </row>
        <row r="54">
          <cell r="L54">
            <v>400</v>
          </cell>
        </row>
        <row r="55">
          <cell r="E55" t="str">
            <v>扶风县</v>
          </cell>
          <cell r="F55">
            <v>6.28660646626191</v>
          </cell>
          <cell r="G55">
            <v>0.0110378491792368</v>
          </cell>
          <cell r="H55">
            <v>244</v>
          </cell>
          <cell r="I55">
            <v>0.00185178158084469</v>
          </cell>
          <cell r="J55">
            <v>0.00644481538004072</v>
          </cell>
        </row>
        <row r="55">
          <cell r="L55">
            <v>400</v>
          </cell>
        </row>
        <row r="56">
          <cell r="E56" t="str">
            <v>翼城县</v>
          </cell>
          <cell r="F56">
            <v>4.39222079091291</v>
          </cell>
          <cell r="G56">
            <v>0.00771173937993163</v>
          </cell>
          <cell r="H56">
            <v>590</v>
          </cell>
          <cell r="I56">
            <v>0.00447766857663264</v>
          </cell>
          <cell r="J56">
            <v>0.00609470397828213</v>
          </cell>
        </row>
        <row r="56">
          <cell r="L56">
            <v>400</v>
          </cell>
        </row>
        <row r="57">
          <cell r="E57" t="str">
            <v>临高县</v>
          </cell>
          <cell r="F57">
            <v>5.7684926295768</v>
          </cell>
          <cell r="G57">
            <v>0.0101281592825179</v>
          </cell>
          <cell r="H57">
            <v>114</v>
          </cell>
          <cell r="I57">
            <v>0.000865176640230714</v>
          </cell>
          <cell r="J57">
            <v>0.0054966679613743</v>
          </cell>
        </row>
        <row r="57">
          <cell r="L57">
            <v>400</v>
          </cell>
        </row>
        <row r="58">
          <cell r="E58" t="str">
            <v>仁化县</v>
          </cell>
          <cell r="F58">
            <v>2.31859829376282</v>
          </cell>
          <cell r="G58">
            <v>0.00407093054275549</v>
          </cell>
          <cell r="H58">
            <v>644</v>
          </cell>
          <cell r="I58">
            <v>0.00488748909042614</v>
          </cell>
          <cell r="J58">
            <v>0.00447920981659081</v>
          </cell>
        </row>
        <row r="58">
          <cell r="L58">
            <v>400</v>
          </cell>
        </row>
        <row r="59">
          <cell r="E59" t="str">
            <v>景宁畲族自治县</v>
          </cell>
          <cell r="F59">
            <v>2.49294213659101</v>
          </cell>
          <cell r="G59">
            <v>0.00437703862392672</v>
          </cell>
          <cell r="H59">
            <v>550</v>
          </cell>
          <cell r="I59">
            <v>0.0041740978256745</v>
          </cell>
          <cell r="J59">
            <v>0.00427556822480061</v>
          </cell>
        </row>
        <row r="59">
          <cell r="L59">
            <v>400</v>
          </cell>
        </row>
        <row r="60">
          <cell r="E60" t="str">
            <v>四子王旗</v>
          </cell>
          <cell r="F60">
            <v>3.00746443179508</v>
          </cell>
          <cell r="G60">
            <v>0.00528042259177896</v>
          </cell>
          <cell r="H60">
            <v>80</v>
          </cell>
          <cell r="I60">
            <v>0.00060714150191629</v>
          </cell>
          <cell r="J60">
            <v>0.00294378204684763</v>
          </cell>
        </row>
        <row r="60">
          <cell r="L60">
            <v>400</v>
          </cell>
        </row>
        <row r="61">
          <cell r="E61" t="str">
            <v>古城区</v>
          </cell>
          <cell r="F61">
            <v>1.90512858153372</v>
          </cell>
          <cell r="G61">
            <v>0.00334497189586711</v>
          </cell>
          <cell r="H61">
            <v>280</v>
          </cell>
          <cell r="I61">
            <v>0.00212499525670702</v>
          </cell>
          <cell r="J61">
            <v>0.00273498357628706</v>
          </cell>
        </row>
        <row r="61">
          <cell r="L61">
            <v>400</v>
          </cell>
        </row>
        <row r="62">
          <cell r="E62" t="str">
            <v>共和县</v>
          </cell>
          <cell r="F62">
            <v>1.36428208073515</v>
          </cell>
          <cell r="G62">
            <v>0.00239536861833249</v>
          </cell>
          <cell r="H62">
            <v>100</v>
          </cell>
          <cell r="I62">
            <v>0.000758926877395363</v>
          </cell>
          <cell r="J62">
            <v>0.00157714774786393</v>
          </cell>
        </row>
        <row r="62">
          <cell r="L62">
            <v>400</v>
          </cell>
        </row>
        <row r="63">
          <cell r="E63" t="str">
            <v>林周县</v>
          </cell>
          <cell r="F63">
            <v>0.386981769436997</v>
          </cell>
          <cell r="G63">
            <v>0.000679451851978195</v>
          </cell>
          <cell r="H63">
            <v>114</v>
          </cell>
          <cell r="I63">
            <v>0.000865176640230714</v>
          </cell>
          <cell r="J63">
            <v>0.000772314246104455</v>
          </cell>
        </row>
        <row r="63">
          <cell r="L63">
            <v>400</v>
          </cell>
        </row>
      </sheetData>
      <sheetData sheetId="2" refreshError="1">
        <row r="5">
          <cell r="D5" t="str">
            <v>朝阳区</v>
          </cell>
          <cell r="E5">
            <v>7230</v>
          </cell>
          <cell r="F5">
            <v>0.10405872193437</v>
          </cell>
        </row>
        <row r="5">
          <cell r="H5">
            <v>400</v>
          </cell>
        </row>
        <row r="6">
          <cell r="D6" t="str">
            <v>如皋市</v>
          </cell>
          <cell r="E6">
            <v>5954</v>
          </cell>
          <cell r="F6">
            <v>0.0856937248128958</v>
          </cell>
        </row>
        <row r="6">
          <cell r="H6">
            <v>400</v>
          </cell>
        </row>
        <row r="7">
          <cell r="D7" t="str">
            <v>肥西县</v>
          </cell>
          <cell r="E7">
            <v>4684</v>
          </cell>
          <cell r="F7">
            <v>0.0674150834772596</v>
          </cell>
        </row>
        <row r="7">
          <cell r="H7">
            <v>400</v>
          </cell>
        </row>
        <row r="8">
          <cell r="D8" t="str">
            <v>盘州市</v>
          </cell>
          <cell r="E8">
            <v>3950</v>
          </cell>
          <cell r="F8">
            <v>0.0568508923431203</v>
          </cell>
        </row>
        <row r="8">
          <cell r="H8">
            <v>400</v>
          </cell>
        </row>
        <row r="9">
          <cell r="D9" t="str">
            <v>普陀区</v>
          </cell>
          <cell r="E9">
            <v>3179</v>
          </cell>
          <cell r="F9">
            <v>0.0457541738629822</v>
          </cell>
        </row>
        <row r="9">
          <cell r="H9">
            <v>400</v>
          </cell>
        </row>
        <row r="10">
          <cell r="D10" t="str">
            <v>宁远县</v>
          </cell>
          <cell r="E10">
            <v>3114</v>
          </cell>
          <cell r="F10">
            <v>0.0448186528497409</v>
          </cell>
        </row>
        <row r="10">
          <cell r="H10">
            <v>400</v>
          </cell>
        </row>
        <row r="11">
          <cell r="D11" t="str">
            <v>第八师</v>
          </cell>
          <cell r="E11">
            <v>3102</v>
          </cell>
          <cell r="F11">
            <v>0.0446459412780656</v>
          </cell>
        </row>
        <row r="11">
          <cell r="H11">
            <v>400</v>
          </cell>
        </row>
        <row r="12">
          <cell r="D12" t="str">
            <v>惠城区</v>
          </cell>
          <cell r="E12">
            <v>2982</v>
          </cell>
          <cell r="F12">
            <v>0.0429188255613126</v>
          </cell>
        </row>
        <row r="12">
          <cell r="H12">
            <v>400</v>
          </cell>
        </row>
        <row r="13">
          <cell r="D13" t="str">
            <v>福安市</v>
          </cell>
          <cell r="E13">
            <v>2552</v>
          </cell>
          <cell r="F13">
            <v>0.0367299942429476</v>
          </cell>
        </row>
        <row r="13">
          <cell r="H13">
            <v>300</v>
          </cell>
        </row>
        <row r="14">
          <cell r="D14" t="str">
            <v>忠县</v>
          </cell>
          <cell r="E14">
            <v>2391</v>
          </cell>
          <cell r="F14">
            <v>0.034412780656304</v>
          </cell>
        </row>
        <row r="14">
          <cell r="H14">
            <v>300</v>
          </cell>
        </row>
        <row r="15">
          <cell r="D15" t="str">
            <v>建水县</v>
          </cell>
          <cell r="E15">
            <v>2342</v>
          </cell>
          <cell r="F15">
            <v>0.0337075417386298</v>
          </cell>
        </row>
        <row r="15">
          <cell r="H15">
            <v>300</v>
          </cell>
        </row>
        <row r="16">
          <cell r="D16" t="str">
            <v>西乡塘区</v>
          </cell>
          <cell r="E16">
            <v>2320</v>
          </cell>
          <cell r="F16">
            <v>0.0333909038572251</v>
          </cell>
        </row>
        <row r="16">
          <cell r="H16">
            <v>300</v>
          </cell>
        </row>
        <row r="17">
          <cell r="D17" t="str">
            <v>延吉市</v>
          </cell>
          <cell r="E17">
            <v>2207</v>
          </cell>
          <cell r="F17">
            <v>0.0317645365572827</v>
          </cell>
        </row>
        <row r="17">
          <cell r="H17">
            <v>300</v>
          </cell>
        </row>
        <row r="18">
          <cell r="D18" t="str">
            <v>富平县</v>
          </cell>
          <cell r="E18">
            <v>2022</v>
          </cell>
          <cell r="F18">
            <v>0.0291018998272884</v>
          </cell>
        </row>
        <row r="18">
          <cell r="H18">
            <v>300</v>
          </cell>
        </row>
        <row r="19">
          <cell r="D19" t="str">
            <v>琼海市</v>
          </cell>
          <cell r="E19">
            <v>1938</v>
          </cell>
          <cell r="F19">
            <v>0.0278929188255613</v>
          </cell>
        </row>
        <row r="19">
          <cell r="H19">
            <v>300</v>
          </cell>
        </row>
        <row r="20">
          <cell r="D20" t="str">
            <v>和平区</v>
          </cell>
          <cell r="E20">
            <v>1882</v>
          </cell>
          <cell r="F20">
            <v>0.0270869314910766</v>
          </cell>
        </row>
        <row r="20">
          <cell r="H20">
            <v>300</v>
          </cell>
        </row>
        <row r="21">
          <cell r="D21" t="str">
            <v>宜都市</v>
          </cell>
          <cell r="E21">
            <v>1862</v>
          </cell>
          <cell r="F21">
            <v>0.0267990788716177</v>
          </cell>
        </row>
        <row r="21">
          <cell r="H21">
            <v>300</v>
          </cell>
        </row>
        <row r="22">
          <cell r="D22" t="str">
            <v>灵宝市</v>
          </cell>
          <cell r="E22">
            <v>1521</v>
          </cell>
          <cell r="F22">
            <v>0.0218911917098446</v>
          </cell>
        </row>
        <row r="22">
          <cell r="H22">
            <v>300</v>
          </cell>
        </row>
        <row r="23">
          <cell r="D23" t="str">
            <v>荣成市</v>
          </cell>
          <cell r="E23">
            <v>1486</v>
          </cell>
          <cell r="F23">
            <v>0.0213874496257916</v>
          </cell>
        </row>
        <row r="23">
          <cell r="H23">
            <v>300</v>
          </cell>
        </row>
        <row r="24">
          <cell r="D24" t="str">
            <v>静宁县</v>
          </cell>
          <cell r="E24">
            <v>1483</v>
          </cell>
          <cell r="F24">
            <v>0.0213442717328728</v>
          </cell>
        </row>
        <row r="24">
          <cell r="H24">
            <v>300</v>
          </cell>
        </row>
        <row r="25">
          <cell r="D25" t="str">
            <v>李沧区</v>
          </cell>
          <cell r="E25">
            <v>1401</v>
          </cell>
          <cell r="F25">
            <v>0.0201640759930915</v>
          </cell>
        </row>
        <row r="25">
          <cell r="H25">
            <v>300</v>
          </cell>
        </row>
        <row r="26">
          <cell r="D26" t="str">
            <v>秀洲区</v>
          </cell>
          <cell r="E26">
            <v>1380</v>
          </cell>
          <cell r="F26">
            <v>0.0198618307426598</v>
          </cell>
        </row>
        <row r="26">
          <cell r="H26">
            <v>300</v>
          </cell>
        </row>
        <row r="27">
          <cell r="D27" t="str">
            <v>武侯区</v>
          </cell>
          <cell r="E27">
            <v>1203</v>
          </cell>
          <cell r="F27">
            <v>0.017314335060449</v>
          </cell>
        </row>
        <row r="27">
          <cell r="H27">
            <v>300</v>
          </cell>
        </row>
        <row r="28">
          <cell r="D28" t="str">
            <v>北辰区</v>
          </cell>
          <cell r="E28">
            <v>1166</v>
          </cell>
          <cell r="F28">
            <v>0.0167818077144502</v>
          </cell>
        </row>
        <row r="28">
          <cell r="H28">
            <v>300</v>
          </cell>
        </row>
        <row r="29">
          <cell r="D29" t="str">
            <v>金凤区</v>
          </cell>
          <cell r="E29">
            <v>1131</v>
          </cell>
          <cell r="F29">
            <v>0.0162780656303972</v>
          </cell>
        </row>
        <row r="29">
          <cell r="H29">
            <v>300</v>
          </cell>
        </row>
        <row r="30">
          <cell r="D30" t="str">
            <v>东胜区</v>
          </cell>
          <cell r="E30">
            <v>1091</v>
          </cell>
          <cell r="F30">
            <v>0.0157023603914796</v>
          </cell>
        </row>
        <row r="30">
          <cell r="H30">
            <v>200</v>
          </cell>
        </row>
        <row r="31">
          <cell r="D31" t="str">
            <v>冀州区</v>
          </cell>
          <cell r="E31">
            <v>1012</v>
          </cell>
          <cell r="F31">
            <v>0.0145653425446172</v>
          </cell>
        </row>
        <row r="31">
          <cell r="H31">
            <v>200</v>
          </cell>
        </row>
        <row r="32">
          <cell r="D32" t="str">
            <v>伊宁市</v>
          </cell>
          <cell r="E32">
            <v>996</v>
          </cell>
          <cell r="F32">
            <v>0.0143350604490501</v>
          </cell>
        </row>
        <row r="32">
          <cell r="H32">
            <v>200</v>
          </cell>
        </row>
        <row r="33">
          <cell r="D33" t="str">
            <v>濂溪区</v>
          </cell>
          <cell r="E33">
            <v>726</v>
          </cell>
          <cell r="F33">
            <v>0.0104490500863558</v>
          </cell>
        </row>
        <row r="33">
          <cell r="H33">
            <v>200</v>
          </cell>
        </row>
        <row r="34">
          <cell r="D34" t="str">
            <v>鸡东县</v>
          </cell>
          <cell r="E34">
            <v>709</v>
          </cell>
          <cell r="F34">
            <v>0.0102043753598158</v>
          </cell>
        </row>
        <row r="34">
          <cell r="H34">
            <v>200</v>
          </cell>
        </row>
        <row r="35">
          <cell r="D35" t="str">
            <v>侯马市</v>
          </cell>
          <cell r="E35">
            <v>284</v>
          </cell>
          <cell r="F35">
            <v>0.00408750719631549</v>
          </cell>
        </row>
        <row r="35">
          <cell r="H35">
            <v>200</v>
          </cell>
        </row>
        <row r="36">
          <cell r="D36" t="str">
            <v>湟源县</v>
          </cell>
          <cell r="E36">
            <v>126</v>
          </cell>
          <cell r="F36">
            <v>0.00181347150259067</v>
          </cell>
        </row>
        <row r="36">
          <cell r="H36">
            <v>200</v>
          </cell>
        </row>
        <row r="37">
          <cell r="D37" t="str">
            <v>堆龙德庆区</v>
          </cell>
          <cell r="E37">
            <v>54</v>
          </cell>
          <cell r="F37">
            <v>0.00077720207253886</v>
          </cell>
        </row>
        <row r="37">
          <cell r="H37">
            <v>200</v>
          </cell>
        </row>
      </sheetData>
      <sheetData sheetId="3" refreshError="1">
        <row r="5">
          <cell r="J5">
            <v>400</v>
          </cell>
        </row>
        <row r="6">
          <cell r="J6">
            <v>400</v>
          </cell>
        </row>
        <row r="7">
          <cell r="J7">
            <v>400</v>
          </cell>
        </row>
        <row r="8">
          <cell r="J8">
            <v>400</v>
          </cell>
        </row>
        <row r="10">
          <cell r="J10">
            <v>400</v>
          </cell>
        </row>
        <row r="11">
          <cell r="J11">
            <v>400</v>
          </cell>
        </row>
        <row r="12">
          <cell r="J12">
            <v>400</v>
          </cell>
        </row>
        <row r="13">
          <cell r="J13">
            <v>400</v>
          </cell>
        </row>
        <row r="14">
          <cell r="J14">
            <v>300</v>
          </cell>
        </row>
        <row r="15">
          <cell r="J15">
            <v>300</v>
          </cell>
        </row>
        <row r="16">
          <cell r="J16">
            <v>300</v>
          </cell>
        </row>
        <row r="17">
          <cell r="J17">
            <v>300</v>
          </cell>
        </row>
        <row r="19">
          <cell r="J19">
            <v>300</v>
          </cell>
        </row>
        <row r="20">
          <cell r="J20">
            <v>300</v>
          </cell>
        </row>
        <row r="21">
          <cell r="J21">
            <v>300</v>
          </cell>
        </row>
        <row r="22">
          <cell r="J22">
            <v>300</v>
          </cell>
        </row>
        <row r="23">
          <cell r="J23">
            <v>300</v>
          </cell>
        </row>
        <row r="24">
          <cell r="J24">
            <v>300</v>
          </cell>
        </row>
        <row r="26">
          <cell r="J26">
            <v>300</v>
          </cell>
        </row>
        <row r="27">
          <cell r="J27">
            <v>300</v>
          </cell>
        </row>
        <row r="28">
          <cell r="J28">
            <v>300</v>
          </cell>
        </row>
        <row r="30">
          <cell r="J30">
            <v>300</v>
          </cell>
        </row>
        <row r="31">
          <cell r="J31">
            <v>200</v>
          </cell>
        </row>
        <row r="32">
          <cell r="J32">
            <v>200</v>
          </cell>
        </row>
        <row r="33">
          <cell r="J33">
            <v>200</v>
          </cell>
        </row>
        <row r="34">
          <cell r="J34">
            <v>200</v>
          </cell>
        </row>
        <row r="35">
          <cell r="J35">
            <v>200</v>
          </cell>
        </row>
        <row r="36">
          <cell r="J36">
            <v>200</v>
          </cell>
        </row>
        <row r="37">
          <cell r="J37">
            <v>200</v>
          </cell>
        </row>
        <row r="38">
          <cell r="J38">
            <v>200</v>
          </cell>
        </row>
        <row r="39">
          <cell r="J39">
            <v>200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66"/>
  <sheetViews>
    <sheetView tabSelected="1" zoomScale="85" zoomScaleNormal="85" workbookViewId="0">
      <pane ySplit="5" topLeftCell="A50" activePane="bottomLeft" state="frozen"/>
      <selection/>
      <selection pane="bottomLeft" activeCell="S59" sqref="S59"/>
    </sheetView>
  </sheetViews>
  <sheetFormatPr defaultColWidth="8.83333333333333" defaultRowHeight="13.5"/>
  <cols>
    <col min="1" max="1" width="22.9083333333333" customWidth="true"/>
    <col min="2" max="2" width="16.2916666666667" style="3" customWidth="true"/>
    <col min="3" max="3" width="22.55" style="3" customWidth="true"/>
    <col min="4" max="4" width="12.2" style="3" customWidth="true"/>
    <col min="5" max="5" width="18.6083333333333" style="3" customWidth="true"/>
    <col min="6" max="6" width="18.825" style="3" customWidth="true"/>
    <col min="7" max="7" width="12.5" style="3" customWidth="true"/>
    <col min="8" max="8" width="19.2416666666667" style="3" customWidth="true"/>
    <col min="9" max="9" width="18.0166666666667" style="3" customWidth="true"/>
    <col min="10" max="10" width="12.3583333333333" style="3" customWidth="true"/>
    <col min="11" max="11" width="12.6416666666667" style="3" customWidth="true"/>
    <col min="12" max="12" width="7.61666666666667" customWidth="true"/>
  </cols>
  <sheetData>
    <row r="1" s="1" customFormat="true" ht="22" customHeight="true" spans="1:11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ht="48" customHeight="true" spans="1:12">
      <c r="A4" s="39" t="s">
        <v>2</v>
      </c>
      <c r="B4" s="40" t="s">
        <v>3</v>
      </c>
      <c r="C4" s="41"/>
      <c r="D4" s="63"/>
      <c r="E4" s="50" t="s">
        <v>4</v>
      </c>
      <c r="F4" s="62"/>
      <c r="G4" s="112"/>
      <c r="H4" s="113" t="s">
        <v>5</v>
      </c>
      <c r="I4" s="125"/>
      <c r="J4" s="126"/>
      <c r="K4" s="91" t="s">
        <v>6</v>
      </c>
      <c r="L4" s="91" t="s">
        <v>7</v>
      </c>
    </row>
    <row r="5" ht="52" customHeight="true" spans="1:12">
      <c r="A5" s="43"/>
      <c r="B5" s="6" t="s">
        <v>8</v>
      </c>
      <c r="C5" s="6" t="s">
        <v>9</v>
      </c>
      <c r="D5" s="101" t="s">
        <v>10</v>
      </c>
      <c r="E5" s="6" t="s">
        <v>8</v>
      </c>
      <c r="F5" s="6" t="s">
        <v>9</v>
      </c>
      <c r="G5" s="101" t="s">
        <v>10</v>
      </c>
      <c r="H5" s="6" t="s">
        <v>8</v>
      </c>
      <c r="I5" s="6" t="s">
        <v>9</v>
      </c>
      <c r="J5" s="101" t="s">
        <v>10</v>
      </c>
      <c r="K5" s="93"/>
      <c r="L5" s="93"/>
    </row>
    <row r="6" ht="25" customHeight="true" spans="1:12">
      <c r="A6" s="102" t="s">
        <v>11</v>
      </c>
      <c r="B6" s="103"/>
      <c r="C6" s="103"/>
      <c r="D6" s="104">
        <f>SUM(D7:D65)</f>
        <v>29600</v>
      </c>
      <c r="E6" s="114"/>
      <c r="F6" s="114"/>
      <c r="G6" s="104">
        <f>SUM(G7:G65)</f>
        <v>9900</v>
      </c>
      <c r="H6" s="103"/>
      <c r="I6" s="103"/>
      <c r="J6" s="104">
        <f>SUM(J7:J65)</f>
        <v>10500</v>
      </c>
      <c r="K6" s="127">
        <f>D6+G6+J6</f>
        <v>50000</v>
      </c>
      <c r="L6" s="93"/>
    </row>
    <row r="7" ht="20" customHeight="true" spans="1:12">
      <c r="A7" s="105" t="s">
        <v>12</v>
      </c>
      <c r="B7" s="106" t="s">
        <v>13</v>
      </c>
      <c r="C7" s="107"/>
      <c r="D7" s="108">
        <f>'2025年资金测算表（黄罚40%蓝奖）'!G8</f>
        <v>-200</v>
      </c>
      <c r="E7" s="106" t="s">
        <v>14</v>
      </c>
      <c r="F7" s="107"/>
      <c r="G7" s="115">
        <f>'2025年资金测算表（黄罚40%蓝奖）'!M8</f>
        <v>560</v>
      </c>
      <c r="H7" s="106" t="s">
        <v>15</v>
      </c>
      <c r="I7" s="107"/>
      <c r="J7" s="115">
        <f>'2025年资金测算表（黄罚40%蓝奖）'!S8</f>
        <v>342</v>
      </c>
      <c r="K7" s="128">
        <f>SUM(D7,G7,J7)</f>
        <v>702</v>
      </c>
      <c r="L7" s="46"/>
    </row>
    <row r="8" ht="20" customHeight="true" spans="1:12">
      <c r="A8" s="105" t="s">
        <v>16</v>
      </c>
      <c r="B8" s="106" t="s">
        <v>17</v>
      </c>
      <c r="C8" s="107"/>
      <c r="D8" s="108">
        <f>'2025年资金测算表（黄罚40%蓝奖）'!G9</f>
        <v>558</v>
      </c>
      <c r="E8" s="106" t="s">
        <v>18</v>
      </c>
      <c r="F8" s="107"/>
      <c r="G8" s="115">
        <f>'2025年资金测算表（黄罚40%蓝奖）'!M9</f>
        <v>330</v>
      </c>
      <c r="H8" s="106" t="s">
        <v>19</v>
      </c>
      <c r="I8" s="107"/>
      <c r="J8" s="115">
        <f>'2025年资金测算表（黄罚40%蓝奖）'!S9</f>
        <v>342</v>
      </c>
      <c r="K8" s="128">
        <f>SUM(D8,G8,J8)</f>
        <v>1230</v>
      </c>
      <c r="L8" s="46"/>
    </row>
    <row r="9" ht="20" customHeight="true" spans="1:12">
      <c r="A9" s="105" t="s">
        <v>20</v>
      </c>
      <c r="B9" s="109" t="s">
        <v>21</v>
      </c>
      <c r="C9" s="109" t="s">
        <v>22</v>
      </c>
      <c r="D9" s="108">
        <f>'2025年资金测算表（黄罚40%蓝奖）'!G10</f>
        <v>559</v>
      </c>
      <c r="E9" s="109" t="s">
        <v>23</v>
      </c>
      <c r="F9" s="109" t="s">
        <v>24</v>
      </c>
      <c r="G9" s="116">
        <f>'2025年资金测算表（黄罚40%蓝奖）'!M10</f>
        <v>220</v>
      </c>
      <c r="H9" s="117" t="s">
        <v>25</v>
      </c>
      <c r="I9" s="117" t="s">
        <v>26</v>
      </c>
      <c r="J9" s="116">
        <f>'2025年资金测算表（黄罚40%蓝奖）'!S10</f>
        <v>342</v>
      </c>
      <c r="K9" s="129">
        <f>SUM(D9:D11,G9,J9)</f>
        <v>2556</v>
      </c>
      <c r="L9" s="46"/>
    </row>
    <row r="10" ht="20" customHeight="true" spans="1:12">
      <c r="A10" s="105"/>
      <c r="B10" s="109" t="s">
        <v>27</v>
      </c>
      <c r="C10" s="109" t="s">
        <v>28</v>
      </c>
      <c r="D10" s="108">
        <f>'2025年资金测算表（黄罚40%蓝奖）'!G11</f>
        <v>877</v>
      </c>
      <c r="E10" s="109"/>
      <c r="F10" s="109"/>
      <c r="G10" s="118"/>
      <c r="H10" s="119"/>
      <c r="I10" s="119"/>
      <c r="J10" s="118"/>
      <c r="K10" s="129"/>
      <c r="L10" s="46"/>
    </row>
    <row r="11" ht="20" customHeight="true" spans="1:12">
      <c r="A11" s="105"/>
      <c r="B11" s="109" t="s">
        <v>25</v>
      </c>
      <c r="C11" s="109" t="s">
        <v>29</v>
      </c>
      <c r="D11" s="108">
        <f>'2025年资金测算表（黄罚40%蓝奖）'!G12</f>
        <v>558</v>
      </c>
      <c r="E11" s="109"/>
      <c r="F11" s="109"/>
      <c r="G11" s="120"/>
      <c r="H11" s="121"/>
      <c r="I11" s="121"/>
      <c r="J11" s="120"/>
      <c r="K11" s="128"/>
      <c r="L11" s="46"/>
    </row>
    <row r="12" ht="20" customHeight="true" spans="1:12">
      <c r="A12" s="105" t="s">
        <v>30</v>
      </c>
      <c r="B12" s="109" t="s">
        <v>31</v>
      </c>
      <c r="C12" s="109" t="s">
        <v>32</v>
      </c>
      <c r="D12" s="108">
        <f>'2025年资金测算表（黄罚40%蓝奖）'!G13</f>
        <v>558</v>
      </c>
      <c r="E12" s="109" t="s">
        <v>33</v>
      </c>
      <c r="F12" s="109" t="s">
        <v>34</v>
      </c>
      <c r="G12" s="116">
        <f>'2025年资金测算表（黄罚40%蓝奖）'!M13</f>
        <v>-80</v>
      </c>
      <c r="H12" s="117" t="s">
        <v>35</v>
      </c>
      <c r="I12" s="117" t="s">
        <v>36</v>
      </c>
      <c r="J12" s="116">
        <f>'2025年资金测算表（黄罚40%蓝奖）'!S13</f>
        <v>-120</v>
      </c>
      <c r="K12" s="129">
        <f>SUM(D12:D13,G12,J12)</f>
        <v>805</v>
      </c>
      <c r="L12" s="46"/>
    </row>
    <row r="13" ht="20" customHeight="true" spans="1:12">
      <c r="A13" s="105"/>
      <c r="B13" s="109" t="s">
        <v>33</v>
      </c>
      <c r="C13" s="109" t="s">
        <v>37</v>
      </c>
      <c r="D13" s="108">
        <f>'2025年资金测算表（黄罚40%蓝奖）'!G14</f>
        <v>447</v>
      </c>
      <c r="E13" s="109"/>
      <c r="F13" s="109"/>
      <c r="G13" s="120"/>
      <c r="H13" s="121"/>
      <c r="I13" s="121"/>
      <c r="J13" s="120"/>
      <c r="K13" s="128"/>
      <c r="L13" s="46"/>
    </row>
    <row r="14" ht="20" customHeight="true" spans="1:12">
      <c r="A14" s="105" t="s">
        <v>38</v>
      </c>
      <c r="B14" s="109" t="s">
        <v>39</v>
      </c>
      <c r="C14" s="109" t="s">
        <v>40</v>
      </c>
      <c r="D14" s="108">
        <f>'2025年资金测算表（黄罚40%蓝奖）'!G15</f>
        <v>447</v>
      </c>
      <c r="E14" s="109" t="s">
        <v>41</v>
      </c>
      <c r="F14" s="109" t="s">
        <v>42</v>
      </c>
      <c r="G14" s="116">
        <f>'2025年资金测算表（黄罚40%蓝奖）'!M15</f>
        <v>340</v>
      </c>
      <c r="H14" s="117" t="s">
        <v>43</v>
      </c>
      <c r="I14" s="117" t="s">
        <v>44</v>
      </c>
      <c r="J14" s="116">
        <f>'2025年资金测算表（黄罚40%蓝奖）'!S15</f>
        <v>228</v>
      </c>
      <c r="K14" s="129">
        <f>SUM(D14:D15,G14,J14)</f>
        <v>1462</v>
      </c>
      <c r="L14" s="46"/>
    </row>
    <row r="15" ht="20" customHeight="true" spans="1:12">
      <c r="A15" s="105"/>
      <c r="B15" s="109" t="s">
        <v>45</v>
      </c>
      <c r="C15" s="109" t="s">
        <v>46</v>
      </c>
      <c r="D15" s="108">
        <f>'2025年资金测算表（黄罚40%蓝奖）'!G16</f>
        <v>447</v>
      </c>
      <c r="E15" s="109"/>
      <c r="F15" s="109"/>
      <c r="G15" s="120"/>
      <c r="H15" s="121"/>
      <c r="I15" s="121"/>
      <c r="J15" s="120"/>
      <c r="K15" s="128"/>
      <c r="L15" s="46"/>
    </row>
    <row r="16" ht="20" customHeight="true" spans="1:12">
      <c r="A16" s="105" t="s">
        <v>47</v>
      </c>
      <c r="B16" s="109" t="s">
        <v>48</v>
      </c>
      <c r="C16" s="109" t="s">
        <v>49</v>
      </c>
      <c r="D16" s="108">
        <f>'2025年资金测算表（黄罚40%蓝奖）'!G17</f>
        <v>558</v>
      </c>
      <c r="E16" s="109" t="s">
        <v>50</v>
      </c>
      <c r="F16" s="109" t="s">
        <v>51</v>
      </c>
      <c r="G16" s="115">
        <f>'2025年资金测算表（黄罚40%蓝奖）'!M17</f>
        <v>330</v>
      </c>
      <c r="H16" s="109" t="s">
        <v>52</v>
      </c>
      <c r="I16" s="109" t="s">
        <v>53</v>
      </c>
      <c r="J16" s="115">
        <f>'2025年资金测算表（黄罚40%蓝奖）'!S17</f>
        <v>342</v>
      </c>
      <c r="K16" s="128">
        <f t="shared" ref="K16:K18" si="0">SUM(D16,G16,J16)</f>
        <v>1230</v>
      </c>
      <c r="L16" s="46"/>
    </row>
    <row r="17" ht="20" customHeight="true" spans="1:12">
      <c r="A17" s="105" t="s">
        <v>54</v>
      </c>
      <c r="B17" s="109" t="s">
        <v>55</v>
      </c>
      <c r="C17" s="109" t="s">
        <v>56</v>
      </c>
      <c r="D17" s="108">
        <f>'2025年资金测算表（黄罚40%蓝奖）'!G18</f>
        <v>670</v>
      </c>
      <c r="E17" s="106"/>
      <c r="F17" s="107"/>
      <c r="G17" s="115"/>
      <c r="H17" s="106"/>
      <c r="I17" s="107"/>
      <c r="J17" s="115"/>
      <c r="K17" s="128">
        <f t="shared" si="0"/>
        <v>670</v>
      </c>
      <c r="L17" s="46"/>
    </row>
    <row r="18" ht="20" customHeight="true" spans="1:12">
      <c r="A18" s="105" t="s">
        <v>57</v>
      </c>
      <c r="B18" s="109" t="s">
        <v>58</v>
      </c>
      <c r="C18" s="109" t="s">
        <v>59</v>
      </c>
      <c r="D18" s="108">
        <f>'2025年资金测算表（黄罚40%蓝奖）'!G19</f>
        <v>-200</v>
      </c>
      <c r="E18" s="109" t="s">
        <v>60</v>
      </c>
      <c r="F18" s="109" t="s">
        <v>61</v>
      </c>
      <c r="G18" s="115">
        <f>'2025年资金测算表（黄罚40%蓝奖）'!M19</f>
        <v>330</v>
      </c>
      <c r="H18" s="109" t="s">
        <v>62</v>
      </c>
      <c r="I18" s="109" t="s">
        <v>63</v>
      </c>
      <c r="J18" s="115">
        <f>'2025年资金测算表（黄罚40%蓝奖）'!S19</f>
        <v>-160</v>
      </c>
      <c r="K18" s="128">
        <f t="shared" si="0"/>
        <v>-30</v>
      </c>
      <c r="L18" s="46"/>
    </row>
    <row r="19" ht="20" customHeight="true" spans="1:12">
      <c r="A19" s="105" t="s">
        <v>64</v>
      </c>
      <c r="B19" s="109" t="s">
        <v>65</v>
      </c>
      <c r="C19" s="109" t="s">
        <v>66</v>
      </c>
      <c r="D19" s="108">
        <f>'2025年资金测算表（黄罚40%蓝奖）'!G20</f>
        <v>558</v>
      </c>
      <c r="E19" s="117" t="s">
        <v>67</v>
      </c>
      <c r="F19" s="122" t="s">
        <v>68</v>
      </c>
      <c r="G19" s="116">
        <f>'2025年资金测算表（黄罚40%蓝奖）'!M20</f>
        <v>220</v>
      </c>
      <c r="H19" s="117" t="s">
        <v>69</v>
      </c>
      <c r="I19" s="117" t="s">
        <v>70</v>
      </c>
      <c r="J19" s="116">
        <f>'2025年资金测算表（黄罚40%蓝奖）'!S20</f>
        <v>228</v>
      </c>
      <c r="K19" s="129">
        <f>SUM(D19:D20,G19,J19)</f>
        <v>846</v>
      </c>
      <c r="L19" s="46"/>
    </row>
    <row r="20" ht="20" customHeight="true" spans="1:12">
      <c r="A20" s="105"/>
      <c r="B20" s="109" t="s">
        <v>71</v>
      </c>
      <c r="C20" s="109" t="s">
        <v>72</v>
      </c>
      <c r="D20" s="108">
        <f>'2025年资金测算表（黄罚40%蓝奖）'!G21</f>
        <v>-160</v>
      </c>
      <c r="E20" s="121"/>
      <c r="F20" s="123"/>
      <c r="G20" s="120"/>
      <c r="H20" s="121"/>
      <c r="I20" s="121"/>
      <c r="J20" s="120"/>
      <c r="K20" s="128"/>
      <c r="L20" s="46"/>
    </row>
    <row r="21" ht="20" customHeight="true" spans="1:12">
      <c r="A21" s="105" t="s">
        <v>73</v>
      </c>
      <c r="B21" s="106" t="s">
        <v>74</v>
      </c>
      <c r="C21" s="107"/>
      <c r="D21" s="108">
        <f>'2025年资金测算表（黄罚40%蓝奖）'!G22</f>
        <v>670</v>
      </c>
      <c r="E21" s="106" t="s">
        <v>75</v>
      </c>
      <c r="F21" s="107"/>
      <c r="G21" s="115">
        <f>'2025年资金测算表（黄罚40%蓝奖）'!M22</f>
        <v>440</v>
      </c>
      <c r="H21" s="106" t="s">
        <v>76</v>
      </c>
      <c r="I21" s="107"/>
      <c r="J21" s="115">
        <f>'2025年资金测算表（黄罚40%蓝奖）'!S22</f>
        <v>359</v>
      </c>
      <c r="K21" s="128">
        <f t="shared" ref="K21:K26" si="1">SUM(D21,G21,J21)</f>
        <v>1469</v>
      </c>
      <c r="L21" s="46"/>
    </row>
    <row r="22" ht="20" customHeight="true" spans="1:12">
      <c r="A22" s="105" t="s">
        <v>77</v>
      </c>
      <c r="B22" s="109" t="s">
        <v>78</v>
      </c>
      <c r="C22" s="109" t="s">
        <v>79</v>
      </c>
      <c r="D22" s="108">
        <f>'2025年资金测算表（黄罚40%蓝奖）'!G23</f>
        <v>670</v>
      </c>
      <c r="E22" s="117" t="s">
        <v>80</v>
      </c>
      <c r="F22" s="122" t="s">
        <v>81</v>
      </c>
      <c r="G22" s="116">
        <f>'2025年资金测算表（黄罚40%蓝奖）'!M23</f>
        <v>440</v>
      </c>
      <c r="H22" s="117" t="s">
        <v>82</v>
      </c>
      <c r="I22" s="117" t="s">
        <v>83</v>
      </c>
      <c r="J22" s="116">
        <f>'2025年资金测算表（黄罚40%蓝奖）'!S23</f>
        <v>342</v>
      </c>
      <c r="K22" s="129">
        <f>SUM(D22:D24,G22,J22)</f>
        <v>1882</v>
      </c>
      <c r="L22" s="46"/>
    </row>
    <row r="23" ht="20" customHeight="true" spans="1:12">
      <c r="A23" s="105"/>
      <c r="B23" s="109" t="s">
        <v>84</v>
      </c>
      <c r="C23" s="109" t="s">
        <v>85</v>
      </c>
      <c r="D23" s="108">
        <f>'2025年资金测算表（黄罚40%蓝奖）'!G24</f>
        <v>-240</v>
      </c>
      <c r="E23" s="119"/>
      <c r="F23" s="124"/>
      <c r="G23" s="118"/>
      <c r="H23" s="119"/>
      <c r="I23" s="119"/>
      <c r="J23" s="118"/>
      <c r="K23" s="129"/>
      <c r="L23" s="46"/>
    </row>
    <row r="24" ht="20" customHeight="true" spans="1:12">
      <c r="A24" s="105"/>
      <c r="B24" s="109" t="s">
        <v>86</v>
      </c>
      <c r="C24" s="109" t="s">
        <v>87</v>
      </c>
      <c r="D24" s="108">
        <f>'2025年资金测算表（黄罚40%蓝奖）'!G25</f>
        <v>670</v>
      </c>
      <c r="E24" s="121"/>
      <c r="F24" s="123"/>
      <c r="G24" s="120"/>
      <c r="H24" s="121"/>
      <c r="I24" s="121"/>
      <c r="J24" s="120"/>
      <c r="K24" s="128"/>
      <c r="L24" s="46"/>
    </row>
    <row r="25" ht="20" customHeight="true" spans="1:12">
      <c r="A25" s="105" t="s">
        <v>88</v>
      </c>
      <c r="B25" s="109" t="s">
        <v>89</v>
      </c>
      <c r="C25" s="109" t="s">
        <v>90</v>
      </c>
      <c r="D25" s="108">
        <f>'2025年资金测算表（黄罚40%蓝奖）'!G26</f>
        <v>448</v>
      </c>
      <c r="E25" s="109" t="s">
        <v>91</v>
      </c>
      <c r="F25" s="110" t="s">
        <v>92</v>
      </c>
      <c r="G25" s="115">
        <f>'2025年资金测算表（黄罚40%蓝奖）'!M26</f>
        <v>330</v>
      </c>
      <c r="H25" s="109" t="s">
        <v>93</v>
      </c>
      <c r="I25" s="109" t="s">
        <v>94</v>
      </c>
      <c r="J25" s="115">
        <f>'2025年资金测算表（黄罚40%蓝奖）'!S26</f>
        <v>342</v>
      </c>
      <c r="K25" s="128">
        <f t="shared" si="1"/>
        <v>1120</v>
      </c>
      <c r="L25" s="46"/>
    </row>
    <row r="26" ht="20" customHeight="true" spans="1:12">
      <c r="A26" s="105" t="s">
        <v>95</v>
      </c>
      <c r="B26" s="109" t="s">
        <v>96</v>
      </c>
      <c r="C26" s="109" t="s">
        <v>97</v>
      </c>
      <c r="D26" s="108">
        <f>'2025年资金测算表（黄罚40%蓝奖）'!G27</f>
        <v>670</v>
      </c>
      <c r="E26" s="106"/>
      <c r="F26" s="107"/>
      <c r="G26" s="115"/>
      <c r="H26" s="109" t="s">
        <v>96</v>
      </c>
      <c r="I26" s="109" t="s">
        <v>98</v>
      </c>
      <c r="J26" s="115">
        <f>'2025年资金测算表（黄罚40%蓝奖）'!S27</f>
        <v>342</v>
      </c>
      <c r="K26" s="128">
        <f t="shared" si="1"/>
        <v>1012</v>
      </c>
      <c r="L26" s="46"/>
    </row>
    <row r="27" ht="20" customHeight="true" spans="1:12">
      <c r="A27" s="105" t="s">
        <v>99</v>
      </c>
      <c r="B27" s="109" t="s">
        <v>100</v>
      </c>
      <c r="C27" s="109" t="s">
        <v>101</v>
      </c>
      <c r="D27" s="108">
        <f>'2025年资金测算表（黄罚40%蓝奖）'!G28</f>
        <v>559</v>
      </c>
      <c r="E27" s="117" t="s">
        <v>102</v>
      </c>
      <c r="F27" s="122" t="s">
        <v>103</v>
      </c>
      <c r="G27" s="116">
        <f>'2025年资金测算表（黄罚40%蓝奖）'!M28</f>
        <v>440</v>
      </c>
      <c r="H27" s="117" t="s">
        <v>104</v>
      </c>
      <c r="I27" s="117" t="s">
        <v>105</v>
      </c>
      <c r="J27" s="116">
        <f>'2025年资金测算表（黄罚40%蓝奖）'!S28</f>
        <v>228</v>
      </c>
      <c r="K27" s="129">
        <f>SUM(D27:D28,G27,J27)</f>
        <v>1786</v>
      </c>
      <c r="L27" s="46"/>
    </row>
    <row r="28" ht="20" customHeight="true" spans="1:12">
      <c r="A28" s="105"/>
      <c r="B28" s="109" t="s">
        <v>106</v>
      </c>
      <c r="C28" s="109" t="s">
        <v>107</v>
      </c>
      <c r="D28" s="108">
        <f>'2025年资金测算表（黄罚40%蓝奖）'!G29</f>
        <v>559</v>
      </c>
      <c r="E28" s="121"/>
      <c r="F28" s="123"/>
      <c r="G28" s="120"/>
      <c r="H28" s="121"/>
      <c r="I28" s="121"/>
      <c r="J28" s="120"/>
      <c r="K28" s="128"/>
      <c r="L28" s="46"/>
    </row>
    <row r="29" ht="20" customHeight="true" spans="1:12">
      <c r="A29" s="105" t="s">
        <v>108</v>
      </c>
      <c r="B29" s="109" t="s">
        <v>109</v>
      </c>
      <c r="C29" s="109" t="s">
        <v>110</v>
      </c>
      <c r="D29" s="108">
        <f>'2025年资金测算表（黄罚40%蓝奖）'!G30</f>
        <v>558</v>
      </c>
      <c r="E29" s="109" t="s">
        <v>111</v>
      </c>
      <c r="F29" s="110" t="s">
        <v>112</v>
      </c>
      <c r="G29" s="115">
        <f>'2025年资金测算表（黄罚40%蓝奖）'!M30</f>
        <v>330</v>
      </c>
      <c r="H29" s="109" t="s">
        <v>113</v>
      </c>
      <c r="I29" s="109" t="s">
        <v>114</v>
      </c>
      <c r="J29" s="115">
        <f>'2025年资金测算表（黄罚40%蓝奖）'!S30</f>
        <v>457</v>
      </c>
      <c r="K29" s="128">
        <f>SUM(D29,G29,J29)</f>
        <v>1345</v>
      </c>
      <c r="L29" s="46"/>
    </row>
    <row r="30" ht="20" customHeight="true" spans="1:12">
      <c r="A30" s="105" t="s">
        <v>115</v>
      </c>
      <c r="B30" s="109" t="s">
        <v>116</v>
      </c>
      <c r="C30" s="109" t="s">
        <v>117</v>
      </c>
      <c r="D30" s="108">
        <f>'2025年资金测算表（黄罚40%蓝奖）'!G31</f>
        <v>447</v>
      </c>
      <c r="E30" s="106"/>
      <c r="F30" s="107"/>
      <c r="G30" s="115"/>
      <c r="H30" s="109" t="s">
        <v>116</v>
      </c>
      <c r="I30" s="109" t="s">
        <v>118</v>
      </c>
      <c r="J30" s="115">
        <f>'2025年资金测算表（黄罚40%蓝奖）'!S31</f>
        <v>228</v>
      </c>
      <c r="K30" s="128">
        <f>SUM(D30,G30,J30)</f>
        <v>675</v>
      </c>
      <c r="L30" s="46"/>
    </row>
    <row r="31" ht="20" customHeight="true" spans="1:12">
      <c r="A31" s="105" t="s">
        <v>119</v>
      </c>
      <c r="B31" s="109" t="s">
        <v>120</v>
      </c>
      <c r="C31" s="109" t="s">
        <v>121</v>
      </c>
      <c r="D31" s="108">
        <f>'2025年资金测算表（黄罚40%蓝奖）'!G32</f>
        <v>558</v>
      </c>
      <c r="E31" s="117" t="s">
        <v>122</v>
      </c>
      <c r="F31" s="117" t="s">
        <v>123</v>
      </c>
      <c r="G31" s="116">
        <f>'2025年资金测算表（黄罚40%蓝奖）'!M32</f>
        <v>220</v>
      </c>
      <c r="H31" s="117" t="s">
        <v>124</v>
      </c>
      <c r="I31" s="117" t="s">
        <v>125</v>
      </c>
      <c r="J31" s="130">
        <f>'2025年资金测算表（黄罚40%蓝奖）'!S32</f>
        <v>342</v>
      </c>
      <c r="K31" s="129">
        <f>SUM(D31:D32,G31,J31)</f>
        <v>1567</v>
      </c>
      <c r="L31" s="46"/>
    </row>
    <row r="32" ht="20" customHeight="true" spans="1:12">
      <c r="A32" s="105"/>
      <c r="B32" s="109" t="s">
        <v>126</v>
      </c>
      <c r="C32" s="109" t="s">
        <v>127</v>
      </c>
      <c r="D32" s="108">
        <f>'2025年资金测算表（黄罚40%蓝奖）'!G33</f>
        <v>447</v>
      </c>
      <c r="E32" s="121"/>
      <c r="F32" s="121"/>
      <c r="G32" s="120"/>
      <c r="H32" s="121"/>
      <c r="I32" s="121"/>
      <c r="J32" s="131"/>
      <c r="K32" s="128"/>
      <c r="L32" s="46"/>
    </row>
    <row r="33" ht="20" customHeight="true" spans="1:12">
      <c r="A33" s="105" t="s">
        <v>128</v>
      </c>
      <c r="B33" s="109" t="s">
        <v>129</v>
      </c>
      <c r="C33" s="109" t="s">
        <v>130</v>
      </c>
      <c r="D33" s="108">
        <f>'2025年资金测算表（黄罚40%蓝奖）'!G34</f>
        <v>671</v>
      </c>
      <c r="E33" s="117" t="s">
        <v>129</v>
      </c>
      <c r="F33" s="122" t="s">
        <v>131</v>
      </c>
      <c r="G33" s="116">
        <f>'2025年资金测算表（黄罚40%蓝奖）'!M34</f>
        <v>330</v>
      </c>
      <c r="H33" s="109" t="s">
        <v>132</v>
      </c>
      <c r="I33" s="109" t="s">
        <v>133</v>
      </c>
      <c r="J33" s="130">
        <f>'2025年资金测算表（黄罚40%蓝奖）'!S34</f>
        <v>588</v>
      </c>
      <c r="K33" s="132">
        <f>SUM(D33:D34,G33,J33)</f>
        <v>2355</v>
      </c>
      <c r="L33" s="46"/>
    </row>
    <row r="34" ht="20" customHeight="true" spans="1:12">
      <c r="A34" s="105"/>
      <c r="B34" s="109" t="s">
        <v>134</v>
      </c>
      <c r="C34" s="109" t="s">
        <v>135</v>
      </c>
      <c r="D34" s="108">
        <f>'2025年资金测算表（黄罚40%蓝奖）'!G35</f>
        <v>766</v>
      </c>
      <c r="E34" s="121"/>
      <c r="F34" s="123"/>
      <c r="G34" s="120"/>
      <c r="H34" s="109"/>
      <c r="I34" s="109"/>
      <c r="J34" s="131"/>
      <c r="K34" s="132"/>
      <c r="L34" s="46"/>
    </row>
    <row r="35" ht="20" customHeight="true" spans="1:12">
      <c r="A35" s="105" t="s">
        <v>136</v>
      </c>
      <c r="B35" s="109" t="s">
        <v>137</v>
      </c>
      <c r="C35" s="109" t="s">
        <v>138</v>
      </c>
      <c r="D35" s="108">
        <f>'2025年资金测算表（黄罚40%蓝奖）'!G36</f>
        <v>878</v>
      </c>
      <c r="E35" s="109" t="s">
        <v>137</v>
      </c>
      <c r="F35" s="109" t="s">
        <v>139</v>
      </c>
      <c r="G35" s="115">
        <f>'2025年资金测算表（黄罚40%蓝奖）'!M36</f>
        <v>330</v>
      </c>
      <c r="H35" s="106"/>
      <c r="I35" s="107"/>
      <c r="J35" s="115"/>
      <c r="K35" s="132">
        <f>SUM(D35,G35,J35)</f>
        <v>1208</v>
      </c>
      <c r="L35" s="46"/>
    </row>
    <row r="36" ht="20" customHeight="true" spans="1:12">
      <c r="A36" s="105" t="s">
        <v>140</v>
      </c>
      <c r="B36" s="109" t="s">
        <v>141</v>
      </c>
      <c r="C36" s="109" t="s">
        <v>142</v>
      </c>
      <c r="D36" s="108">
        <f>'2025年资金测算表（黄罚40%蓝奖）'!G37</f>
        <v>766</v>
      </c>
      <c r="E36" s="117" t="s">
        <v>143</v>
      </c>
      <c r="F36" s="122" t="s">
        <v>144</v>
      </c>
      <c r="G36" s="116">
        <f>'2025年资金测算表（黄罚40%蓝奖）'!M37</f>
        <v>330</v>
      </c>
      <c r="H36" s="117" t="s">
        <v>145</v>
      </c>
      <c r="I36" s="117" t="s">
        <v>146</v>
      </c>
      <c r="J36" s="116">
        <f>'2025年资金测算表（黄罚40%蓝奖）'!S37</f>
        <v>457</v>
      </c>
      <c r="K36" s="129">
        <f>SUM(D36:D38,G36,J36)</f>
        <v>2781</v>
      </c>
      <c r="L36" s="46"/>
    </row>
    <row r="37" ht="20" customHeight="true" spans="1:12">
      <c r="A37" s="105"/>
      <c r="B37" s="109" t="s">
        <v>147</v>
      </c>
      <c r="C37" s="109" t="s">
        <v>148</v>
      </c>
      <c r="D37" s="108">
        <f>'2025年资金测算表（黄罚40%蓝奖）'!G38</f>
        <v>558</v>
      </c>
      <c r="E37" s="119"/>
      <c r="F37" s="124"/>
      <c r="G37" s="118"/>
      <c r="H37" s="119"/>
      <c r="I37" s="119"/>
      <c r="J37" s="118"/>
      <c r="K37" s="129"/>
      <c r="L37" s="46"/>
    </row>
    <row r="38" ht="20" customHeight="true" spans="1:12">
      <c r="A38" s="105"/>
      <c r="B38" s="109" t="s">
        <v>149</v>
      </c>
      <c r="C38" s="109" t="s">
        <v>150</v>
      </c>
      <c r="D38" s="108">
        <f>'2025年资金测算表（黄罚40%蓝奖）'!G39</f>
        <v>670</v>
      </c>
      <c r="E38" s="121"/>
      <c r="F38" s="123"/>
      <c r="G38" s="120"/>
      <c r="H38" s="121"/>
      <c r="I38" s="121"/>
      <c r="J38" s="120"/>
      <c r="K38" s="128"/>
      <c r="L38" s="46"/>
    </row>
    <row r="39" ht="20" customHeight="true" spans="1:12">
      <c r="A39" s="105" t="s">
        <v>151</v>
      </c>
      <c r="B39" s="109" t="s">
        <v>152</v>
      </c>
      <c r="C39" s="109" t="s">
        <v>153</v>
      </c>
      <c r="D39" s="108">
        <f>'2025年资金测算表（黄罚40%蓝奖）'!G40</f>
        <v>670</v>
      </c>
      <c r="E39" s="117" t="s">
        <v>154</v>
      </c>
      <c r="F39" s="122" t="s">
        <v>155</v>
      </c>
      <c r="G39" s="116">
        <f>'2025年资金测算表（黄罚40%蓝奖）'!M40</f>
        <v>330</v>
      </c>
      <c r="H39" s="117" t="s">
        <v>156</v>
      </c>
      <c r="I39" s="117" t="s">
        <v>156</v>
      </c>
      <c r="J39" s="116">
        <f>'2025年资金测算表（黄罚40%蓝奖）'!S40</f>
        <v>342</v>
      </c>
      <c r="K39" s="129">
        <f>SUM(D39:D40,G39,J39)</f>
        <v>1900</v>
      </c>
      <c r="L39" s="46"/>
    </row>
    <row r="40" ht="20" customHeight="true" spans="1:12">
      <c r="A40" s="105"/>
      <c r="B40" s="109" t="s">
        <v>157</v>
      </c>
      <c r="C40" s="109" t="s">
        <v>158</v>
      </c>
      <c r="D40" s="108">
        <f>'2025年资金测算表（黄罚40%蓝奖）'!G41</f>
        <v>558</v>
      </c>
      <c r="E40" s="121"/>
      <c r="F40" s="123"/>
      <c r="G40" s="120"/>
      <c r="H40" s="121"/>
      <c r="I40" s="121"/>
      <c r="J40" s="120"/>
      <c r="K40" s="128"/>
      <c r="L40" s="46"/>
    </row>
    <row r="41" ht="20" customHeight="true" spans="1:12">
      <c r="A41" s="105" t="s">
        <v>159</v>
      </c>
      <c r="B41" s="109" t="s">
        <v>160</v>
      </c>
      <c r="C41" s="109" t="s">
        <v>161</v>
      </c>
      <c r="D41" s="108">
        <f>'2025年资金测算表（黄罚40%蓝奖）'!G42</f>
        <v>559</v>
      </c>
      <c r="E41" s="117" t="s">
        <v>162</v>
      </c>
      <c r="F41" s="117" t="s">
        <v>163</v>
      </c>
      <c r="G41" s="116">
        <f>'2025年资金测算表（黄罚40%蓝奖）'!M42</f>
        <v>440</v>
      </c>
      <c r="H41" s="117" t="s">
        <v>164</v>
      </c>
      <c r="I41" s="117" t="s">
        <v>165</v>
      </c>
      <c r="J41" s="116">
        <f>'2025年资金测算表（黄罚40%蓝奖）'!S42</f>
        <v>457</v>
      </c>
      <c r="K41" s="129">
        <f>SUM(D41:D43,G41,J41)</f>
        <v>2781</v>
      </c>
      <c r="L41" s="46"/>
    </row>
    <row r="42" ht="20" customHeight="true" spans="1:12">
      <c r="A42" s="105"/>
      <c r="B42" s="109" t="s">
        <v>166</v>
      </c>
      <c r="C42" s="109" t="s">
        <v>167</v>
      </c>
      <c r="D42" s="108">
        <f>'2025年资金测算表（黄罚40%蓝奖）'!G43</f>
        <v>559</v>
      </c>
      <c r="E42" s="119"/>
      <c r="F42" s="119"/>
      <c r="G42" s="118"/>
      <c r="H42" s="119"/>
      <c r="I42" s="119"/>
      <c r="J42" s="118"/>
      <c r="K42" s="129"/>
      <c r="L42" s="46"/>
    </row>
    <row r="43" ht="20" customHeight="true" spans="1:12">
      <c r="A43" s="105"/>
      <c r="B43" s="109" t="s">
        <v>168</v>
      </c>
      <c r="C43" s="109" t="s">
        <v>169</v>
      </c>
      <c r="D43" s="108">
        <f>'2025年资金测算表（黄罚40%蓝奖）'!G44</f>
        <v>766</v>
      </c>
      <c r="E43" s="121"/>
      <c r="F43" s="121"/>
      <c r="G43" s="120"/>
      <c r="H43" s="121"/>
      <c r="I43" s="121"/>
      <c r="J43" s="120"/>
      <c r="K43" s="128"/>
      <c r="L43" s="46"/>
    </row>
    <row r="44" ht="20" customHeight="true" spans="1:12">
      <c r="A44" s="105" t="s">
        <v>170</v>
      </c>
      <c r="B44" s="109" t="s">
        <v>171</v>
      </c>
      <c r="C44" s="109" t="s">
        <v>172</v>
      </c>
      <c r="D44" s="108">
        <f>'2025年资金测算表（黄罚40%蓝奖）'!G45</f>
        <v>558</v>
      </c>
      <c r="E44" s="117" t="s">
        <v>173</v>
      </c>
      <c r="F44" s="117" t="s">
        <v>174</v>
      </c>
      <c r="G44" s="116">
        <f>'2025年资金测算表（黄罚40%蓝奖）'!M45</f>
        <v>-160</v>
      </c>
      <c r="H44" s="117" t="s">
        <v>171</v>
      </c>
      <c r="I44" s="117" t="s">
        <v>175</v>
      </c>
      <c r="J44" s="116">
        <f>'2025年资金测算表（黄罚40%蓝奖）'!S45</f>
        <v>473</v>
      </c>
      <c r="K44" s="129">
        <f>SUM(D44:D45,G44,J44)</f>
        <v>1318</v>
      </c>
      <c r="L44" s="46"/>
    </row>
    <row r="45" ht="20" customHeight="true" spans="1:12">
      <c r="A45" s="105"/>
      <c r="B45" s="109" t="s">
        <v>176</v>
      </c>
      <c r="C45" s="109" t="s">
        <v>177</v>
      </c>
      <c r="D45" s="108">
        <f>'2025年资金测算表（黄罚40%蓝奖）'!G46</f>
        <v>447</v>
      </c>
      <c r="E45" s="121"/>
      <c r="F45" s="121"/>
      <c r="G45" s="120"/>
      <c r="H45" s="121"/>
      <c r="I45" s="121"/>
      <c r="J45" s="120"/>
      <c r="K45" s="128"/>
      <c r="L45" s="46"/>
    </row>
    <row r="46" ht="20" customHeight="true" spans="1:12">
      <c r="A46" s="105" t="s">
        <v>178</v>
      </c>
      <c r="B46" s="109" t="s">
        <v>179</v>
      </c>
      <c r="C46" s="109" t="s">
        <v>180</v>
      </c>
      <c r="D46" s="108">
        <f>'2025年资金测算表（黄罚40%蓝奖）'!G47</f>
        <v>558</v>
      </c>
      <c r="E46" s="106"/>
      <c r="F46" s="107"/>
      <c r="G46" s="115"/>
      <c r="H46" s="109" t="s">
        <v>179</v>
      </c>
      <c r="I46" s="109" t="s">
        <v>181</v>
      </c>
      <c r="J46" s="115">
        <f>'2025年资金测算表（黄罚40%蓝奖）'!S47</f>
        <v>457</v>
      </c>
      <c r="K46" s="128">
        <f t="shared" ref="K46:K50" si="2">SUM(D46,G46,J46)</f>
        <v>1015</v>
      </c>
      <c r="L46" s="46"/>
    </row>
    <row r="47" ht="20" customHeight="true" spans="1:12">
      <c r="A47" s="105" t="s">
        <v>182</v>
      </c>
      <c r="B47" s="110" t="s">
        <v>183</v>
      </c>
      <c r="C47" s="109" t="s">
        <v>184</v>
      </c>
      <c r="D47" s="108">
        <f>'2025年资金测算表（黄罚40%蓝奖）'!G48</f>
        <v>-240</v>
      </c>
      <c r="E47" s="117" t="s">
        <v>185</v>
      </c>
      <c r="F47" s="117" t="s">
        <v>186</v>
      </c>
      <c r="G47" s="116">
        <f>'2025年资金测算表（黄罚40%蓝奖）'!M48</f>
        <v>330</v>
      </c>
      <c r="H47" s="117" t="s">
        <v>187</v>
      </c>
      <c r="I47" s="117" t="s">
        <v>188</v>
      </c>
      <c r="J47" s="116">
        <f>'2025年资金测算表（黄罚40%蓝奖）'!S48</f>
        <v>457</v>
      </c>
      <c r="K47" s="129">
        <f>SUM(D47:D48,G47,J47)</f>
        <v>1105</v>
      </c>
      <c r="L47" s="46"/>
    </row>
    <row r="48" ht="20" customHeight="true" spans="1:12">
      <c r="A48" s="105"/>
      <c r="B48" s="109" t="s">
        <v>189</v>
      </c>
      <c r="C48" s="109" t="s">
        <v>190</v>
      </c>
      <c r="D48" s="108">
        <f>'2025年资金测算表（黄罚40%蓝奖）'!G49</f>
        <v>558</v>
      </c>
      <c r="E48" s="121"/>
      <c r="F48" s="121"/>
      <c r="G48" s="120"/>
      <c r="H48" s="121"/>
      <c r="I48" s="121"/>
      <c r="J48" s="120"/>
      <c r="K48" s="128"/>
      <c r="L48" s="46"/>
    </row>
    <row r="49" ht="20" customHeight="true" spans="1:12">
      <c r="A49" s="105" t="s">
        <v>191</v>
      </c>
      <c r="B49" s="111"/>
      <c r="C49" s="109" t="s">
        <v>192</v>
      </c>
      <c r="D49" s="108">
        <f>'2025年资金测算表（黄罚40%蓝奖）'!G50</f>
        <v>447</v>
      </c>
      <c r="E49" s="111"/>
      <c r="F49" s="109" t="s">
        <v>193</v>
      </c>
      <c r="G49" s="115">
        <f>'2025年资金测算表（黄罚40%蓝奖）'!M50</f>
        <v>330</v>
      </c>
      <c r="H49" s="109"/>
      <c r="I49" s="109" t="s">
        <v>194</v>
      </c>
      <c r="J49" s="115">
        <f>'2025年资金测算表（黄罚40%蓝奖）'!S50</f>
        <v>342</v>
      </c>
      <c r="K49" s="128">
        <f t="shared" si="2"/>
        <v>1119</v>
      </c>
      <c r="L49" s="46"/>
    </row>
    <row r="50" ht="20" customHeight="true" spans="1:12">
      <c r="A50" s="105" t="s">
        <v>195</v>
      </c>
      <c r="B50" s="109" t="s">
        <v>196</v>
      </c>
      <c r="C50" s="109"/>
      <c r="D50" s="108">
        <f>'2025年资金测算表（黄罚40%蓝奖）'!G51</f>
        <v>670</v>
      </c>
      <c r="E50" s="106" t="s">
        <v>197</v>
      </c>
      <c r="F50" s="107"/>
      <c r="G50" s="115">
        <f>'2025年资金测算表（黄罚40%蓝奖）'!M51</f>
        <v>450</v>
      </c>
      <c r="H50" s="106" t="s">
        <v>198</v>
      </c>
      <c r="I50" s="107"/>
      <c r="J50" s="115">
        <f>'2025年资金测算表（黄罚40%蓝奖）'!S51</f>
        <v>473</v>
      </c>
      <c r="K50" s="128">
        <f t="shared" si="2"/>
        <v>1593</v>
      </c>
      <c r="L50" s="46"/>
    </row>
    <row r="51" ht="20" customHeight="true" spans="1:12">
      <c r="A51" s="105" t="s">
        <v>199</v>
      </c>
      <c r="B51" s="109" t="s">
        <v>200</v>
      </c>
      <c r="C51" s="109" t="s">
        <v>201</v>
      </c>
      <c r="D51" s="108">
        <f>'2025年资金测算表（黄罚40%蓝奖）'!G52</f>
        <v>670</v>
      </c>
      <c r="E51" s="117" t="s">
        <v>202</v>
      </c>
      <c r="F51" s="117" t="s">
        <v>203</v>
      </c>
      <c r="G51" s="116">
        <f>'2025年资金测算表（黄罚40%蓝奖）'!M52</f>
        <v>330</v>
      </c>
      <c r="H51" s="117" t="s">
        <v>204</v>
      </c>
      <c r="I51" s="117" t="s">
        <v>205</v>
      </c>
      <c r="J51" s="116">
        <f>'2025年资金测算表（黄罚40%蓝奖）'!S52</f>
        <v>-120</v>
      </c>
      <c r="K51" s="129">
        <f>SUM(D51:D53,G51,J51)</f>
        <v>2108</v>
      </c>
      <c r="L51" s="46"/>
    </row>
    <row r="52" ht="20" customHeight="true" spans="1:12">
      <c r="A52" s="105"/>
      <c r="B52" s="109" t="s">
        <v>206</v>
      </c>
      <c r="C52" s="109" t="s">
        <v>207</v>
      </c>
      <c r="D52" s="108">
        <f>'2025年资金测算表（黄罚40%蓝奖）'!G53</f>
        <v>670</v>
      </c>
      <c r="E52" s="119"/>
      <c r="F52" s="119"/>
      <c r="G52" s="118"/>
      <c r="H52" s="119"/>
      <c r="I52" s="119"/>
      <c r="J52" s="118"/>
      <c r="K52" s="129"/>
      <c r="L52" s="46"/>
    </row>
    <row r="53" ht="20" customHeight="true" spans="1:12">
      <c r="A53" s="105"/>
      <c r="B53" s="109" t="s">
        <v>208</v>
      </c>
      <c r="C53" s="109" t="s">
        <v>209</v>
      </c>
      <c r="D53" s="108">
        <f>'2025年资金测算表（黄罚40%蓝奖）'!G54</f>
        <v>558</v>
      </c>
      <c r="E53" s="121"/>
      <c r="F53" s="121"/>
      <c r="G53" s="120"/>
      <c r="H53" s="121"/>
      <c r="I53" s="121"/>
      <c r="J53" s="120"/>
      <c r="K53" s="128"/>
      <c r="L53" s="46"/>
    </row>
    <row r="54" ht="20" customHeight="true" spans="1:12">
      <c r="A54" s="105" t="s">
        <v>210</v>
      </c>
      <c r="B54" s="109" t="s">
        <v>211</v>
      </c>
      <c r="C54" s="109" t="s">
        <v>212</v>
      </c>
      <c r="D54" s="108">
        <f>'2025年资金测算表（黄罚40%蓝奖）'!G55</f>
        <v>558</v>
      </c>
      <c r="E54" s="117" t="s">
        <v>213</v>
      </c>
      <c r="F54" s="122" t="s">
        <v>214</v>
      </c>
      <c r="G54" s="116">
        <f>'2025年资金测算表（黄罚40%蓝奖）'!M55</f>
        <v>440</v>
      </c>
      <c r="H54" s="117" t="s">
        <v>215</v>
      </c>
      <c r="I54" s="117" t="s">
        <v>216</v>
      </c>
      <c r="J54" s="116">
        <f>'2025年资金测算表（黄罚40%蓝奖）'!S55</f>
        <v>457</v>
      </c>
      <c r="K54" s="129">
        <f t="shared" ref="K54:K59" si="3">SUM(D54:D55,G54,J54)</f>
        <v>2013</v>
      </c>
      <c r="L54" s="46"/>
    </row>
    <row r="55" ht="20" customHeight="true" spans="1:12">
      <c r="A55" s="105"/>
      <c r="B55" s="109" t="s">
        <v>217</v>
      </c>
      <c r="C55" s="109" t="s">
        <v>218</v>
      </c>
      <c r="D55" s="108">
        <f>'2025年资金测算表（黄罚40%蓝奖）'!G56</f>
        <v>558</v>
      </c>
      <c r="E55" s="121"/>
      <c r="F55" s="123"/>
      <c r="G55" s="120"/>
      <c r="H55" s="121"/>
      <c r="I55" s="121"/>
      <c r="J55" s="120"/>
      <c r="K55" s="128"/>
      <c r="L55" s="46"/>
    </row>
    <row r="56" ht="20" customHeight="true" spans="1:12">
      <c r="A56" s="105" t="s">
        <v>219</v>
      </c>
      <c r="B56" s="109" t="s">
        <v>220</v>
      </c>
      <c r="C56" s="109" t="s">
        <v>221</v>
      </c>
      <c r="D56" s="108">
        <f>'2025年资金测算表（黄罚40%蓝奖）'!G57</f>
        <v>-200</v>
      </c>
      <c r="E56" s="117" t="s">
        <v>220</v>
      </c>
      <c r="F56" s="122" t="s">
        <v>222</v>
      </c>
      <c r="G56" s="116">
        <f>'2025年资金测算表（黄罚40%蓝奖）'!M57</f>
        <v>330</v>
      </c>
      <c r="H56" s="117" t="s">
        <v>223</v>
      </c>
      <c r="I56" s="117" t="s">
        <v>224</v>
      </c>
      <c r="J56" s="116">
        <f>'2025年资金测算表（黄罚40%蓝奖）'!S57</f>
        <v>228</v>
      </c>
      <c r="K56" s="129">
        <f t="shared" si="3"/>
        <v>805</v>
      </c>
      <c r="L56" s="46"/>
    </row>
    <row r="57" ht="20" customHeight="true" spans="1:12">
      <c r="A57" s="105"/>
      <c r="B57" s="109" t="s">
        <v>225</v>
      </c>
      <c r="C57" s="109" t="s">
        <v>226</v>
      </c>
      <c r="D57" s="108">
        <f>'2025年资金测算表（黄罚40%蓝奖）'!G58</f>
        <v>447</v>
      </c>
      <c r="E57" s="121"/>
      <c r="F57" s="123"/>
      <c r="G57" s="120"/>
      <c r="H57" s="121"/>
      <c r="I57" s="121"/>
      <c r="J57" s="120"/>
      <c r="K57" s="128"/>
      <c r="L57" s="46"/>
    </row>
    <row r="58" ht="20" customHeight="true" spans="1:12">
      <c r="A58" s="105" t="s">
        <v>227</v>
      </c>
      <c r="B58" s="109" t="s">
        <v>228</v>
      </c>
      <c r="C58" s="109" t="s">
        <v>229</v>
      </c>
      <c r="D58" s="108">
        <f>'2025年资金测算表（黄罚40%蓝奖）'!G59</f>
        <v>447</v>
      </c>
      <c r="E58" s="109" t="s">
        <v>230</v>
      </c>
      <c r="F58" s="109" t="s">
        <v>231</v>
      </c>
      <c r="G58" s="115">
        <f>'2025年资金测算表（黄罚40%蓝奖）'!M59</f>
        <v>220</v>
      </c>
      <c r="H58" s="109" t="s">
        <v>232</v>
      </c>
      <c r="I58" s="109" t="s">
        <v>233</v>
      </c>
      <c r="J58" s="115">
        <f>'2025年资金测算表（黄罚40%蓝奖）'!S59</f>
        <v>228</v>
      </c>
      <c r="K58" s="128">
        <f t="shared" ref="K58:K65" si="4">SUM(D58,G58,J58)</f>
        <v>895</v>
      </c>
      <c r="L58" s="46"/>
    </row>
    <row r="59" ht="20" customHeight="true" spans="1:12">
      <c r="A59" s="105" t="s">
        <v>234</v>
      </c>
      <c r="B59" s="109" t="s">
        <v>235</v>
      </c>
      <c r="C59" s="109" t="s">
        <v>236</v>
      </c>
      <c r="D59" s="108">
        <f>'2025年资金测算表（黄罚40%蓝奖）'!G60</f>
        <v>558</v>
      </c>
      <c r="E59" s="117" t="s">
        <v>237</v>
      </c>
      <c r="F59" s="122" t="s">
        <v>238</v>
      </c>
      <c r="G59" s="116">
        <f>'2025年资金测算表（黄罚40%蓝奖）'!M60</f>
        <v>330</v>
      </c>
      <c r="H59" s="117" t="s">
        <v>239</v>
      </c>
      <c r="I59" s="117" t="s">
        <v>240</v>
      </c>
      <c r="J59" s="116">
        <f>'2025年资金测算表（黄罚40%蓝奖）'!S60</f>
        <v>228</v>
      </c>
      <c r="K59" s="129">
        <f t="shared" si="3"/>
        <v>1563</v>
      </c>
      <c r="L59" s="46"/>
    </row>
    <row r="60" ht="20" customHeight="true" spans="1:12">
      <c r="A60" s="105"/>
      <c r="B60" s="109" t="s">
        <v>239</v>
      </c>
      <c r="C60" s="109" t="s">
        <v>241</v>
      </c>
      <c r="D60" s="108">
        <f>'2025年资金测算表（黄罚40%蓝奖）'!G61</f>
        <v>447</v>
      </c>
      <c r="E60" s="121"/>
      <c r="F60" s="123"/>
      <c r="G60" s="120"/>
      <c r="H60" s="121"/>
      <c r="I60" s="121"/>
      <c r="J60" s="120"/>
      <c r="K60" s="128"/>
      <c r="L60" s="46"/>
    </row>
    <row r="61" ht="20" customHeight="true" spans="1:12">
      <c r="A61" s="105" t="s">
        <v>242</v>
      </c>
      <c r="B61" s="109" t="s">
        <v>243</v>
      </c>
      <c r="C61" s="109" t="s">
        <v>244</v>
      </c>
      <c r="D61" s="108">
        <f>'2025年资金测算表（黄罚40%蓝奖）'!G62</f>
        <v>765</v>
      </c>
      <c r="E61" s="109" t="s">
        <v>245</v>
      </c>
      <c r="F61" s="110" t="s">
        <v>246</v>
      </c>
      <c r="G61" s="115">
        <f>'2025年资金测算表（黄罚40%蓝奖）'!M62</f>
        <v>-120</v>
      </c>
      <c r="H61" s="109" t="s">
        <v>247</v>
      </c>
      <c r="I61" s="109" t="s">
        <v>248</v>
      </c>
      <c r="J61" s="115">
        <f>'2025年资金测算表（黄罚40%蓝奖）'!S62</f>
        <v>457</v>
      </c>
      <c r="K61" s="128">
        <f t="shared" si="4"/>
        <v>1102</v>
      </c>
      <c r="L61" s="46"/>
    </row>
    <row r="62" ht="20" customHeight="true" spans="1:12">
      <c r="A62" s="105" t="s">
        <v>249</v>
      </c>
      <c r="B62" s="109" t="s">
        <v>250</v>
      </c>
      <c r="C62" s="109" t="s">
        <v>251</v>
      </c>
      <c r="D62" s="108">
        <f>'2025年资金测算表（黄罚40%蓝奖）'!G63</f>
        <v>447</v>
      </c>
      <c r="E62" s="109" t="s">
        <v>252</v>
      </c>
      <c r="F62" s="110" t="s">
        <v>253</v>
      </c>
      <c r="G62" s="115">
        <f>'2025年资金测算表（黄罚40%蓝奖）'!M63</f>
        <v>220</v>
      </c>
      <c r="H62" s="109" t="s">
        <v>254</v>
      </c>
      <c r="I62" s="109" t="s">
        <v>255</v>
      </c>
      <c r="J62" s="115">
        <f>'2025年资金测算表（黄罚40%蓝奖）'!S63</f>
        <v>-120</v>
      </c>
      <c r="K62" s="128">
        <f t="shared" si="4"/>
        <v>547</v>
      </c>
      <c r="L62" s="46"/>
    </row>
    <row r="63" ht="20" customHeight="true" spans="1:12">
      <c r="A63" s="105" t="s">
        <v>256</v>
      </c>
      <c r="B63" s="109" t="s">
        <v>257</v>
      </c>
      <c r="C63" s="109" t="s">
        <v>258</v>
      </c>
      <c r="D63" s="108">
        <f>'2025年资金测算表（黄罚40%蓝奖）'!G64</f>
        <v>558</v>
      </c>
      <c r="E63" s="109" t="s">
        <v>259</v>
      </c>
      <c r="F63" s="109" t="s">
        <v>260</v>
      </c>
      <c r="G63" s="115">
        <f>'2025年资金测算表（黄罚40%蓝奖）'!M64</f>
        <v>330</v>
      </c>
      <c r="H63" s="109" t="s">
        <v>261</v>
      </c>
      <c r="I63" s="109" t="s">
        <v>262</v>
      </c>
      <c r="J63" s="115">
        <f>'2025年资金测算表（黄罚40%蓝奖）'!S64</f>
        <v>342</v>
      </c>
      <c r="K63" s="128">
        <f t="shared" si="4"/>
        <v>1230</v>
      </c>
      <c r="L63" s="46"/>
    </row>
    <row r="64" ht="20" customHeight="true" spans="1:12">
      <c r="A64" s="105" t="s">
        <v>263</v>
      </c>
      <c r="B64" s="109" t="s">
        <v>264</v>
      </c>
      <c r="C64" s="109" t="s">
        <v>265</v>
      </c>
      <c r="D64" s="108">
        <f>'2025年资金测算表（黄罚40%蓝奖）'!G65</f>
        <v>558</v>
      </c>
      <c r="E64" s="109" t="s">
        <v>266</v>
      </c>
      <c r="F64" s="109" t="s">
        <v>267</v>
      </c>
      <c r="G64" s="115">
        <f>'2025年资金测算表（黄罚40%蓝奖）'!M65</f>
        <v>220</v>
      </c>
      <c r="H64" s="110" t="s">
        <v>268</v>
      </c>
      <c r="I64" s="109" t="s">
        <v>269</v>
      </c>
      <c r="J64" s="115">
        <f>'2025年资金测算表（黄罚40%蓝奖）'!S65</f>
        <v>228</v>
      </c>
      <c r="K64" s="128">
        <f t="shared" si="4"/>
        <v>1006</v>
      </c>
      <c r="L64" s="46"/>
    </row>
    <row r="65" ht="20" customHeight="true" spans="1:12">
      <c r="A65" s="105" t="s">
        <v>270</v>
      </c>
      <c r="B65" s="106" t="s">
        <v>271</v>
      </c>
      <c r="C65" s="107"/>
      <c r="D65" s="108">
        <f>'2025年资金测算表（黄罚40%蓝奖）'!G66</f>
        <v>447</v>
      </c>
      <c r="E65" s="106" t="s">
        <v>272</v>
      </c>
      <c r="F65" s="107"/>
      <c r="G65" s="115">
        <f>'2025年资金测算表（黄罚40%蓝奖）'!M66</f>
        <v>440</v>
      </c>
      <c r="H65" s="106" t="s">
        <v>273</v>
      </c>
      <c r="I65" s="107"/>
      <c r="J65" s="115">
        <f>'2025年资金测算表（黄罚40%蓝奖）'!S66</f>
        <v>342</v>
      </c>
      <c r="K65" s="128">
        <f t="shared" si="4"/>
        <v>1229</v>
      </c>
      <c r="L65" s="46"/>
    </row>
    <row r="66" ht="71" customHeight="true" spans="1:12">
      <c r="A66" s="133" t="s">
        <v>274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</row>
  </sheetData>
  <autoFilter ref="A2:L65">
    <extLst/>
  </autoFilter>
  <mergeCells count="182">
    <mergeCell ref="A2:L2"/>
    <mergeCell ref="B4:D4"/>
    <mergeCell ref="E4:G4"/>
    <mergeCell ref="H4:J4"/>
    <mergeCell ref="B7:C7"/>
    <mergeCell ref="E7:F7"/>
    <mergeCell ref="H7:I7"/>
    <mergeCell ref="B8:C8"/>
    <mergeCell ref="E8:F8"/>
    <mergeCell ref="H8:I8"/>
    <mergeCell ref="E17:F17"/>
    <mergeCell ref="H17:I17"/>
    <mergeCell ref="B21:C21"/>
    <mergeCell ref="E21:F21"/>
    <mergeCell ref="H21:I21"/>
    <mergeCell ref="E26:F26"/>
    <mergeCell ref="E30:F30"/>
    <mergeCell ref="H35:I35"/>
    <mergeCell ref="E46:F46"/>
    <mergeCell ref="B50:C50"/>
    <mergeCell ref="E50:F50"/>
    <mergeCell ref="H50:I50"/>
    <mergeCell ref="B65:C65"/>
    <mergeCell ref="E65:F65"/>
    <mergeCell ref="H65:I65"/>
    <mergeCell ref="A66:L66"/>
    <mergeCell ref="A4:A5"/>
    <mergeCell ref="A9:A11"/>
    <mergeCell ref="A12:A13"/>
    <mergeCell ref="A14:A15"/>
    <mergeCell ref="A19:A20"/>
    <mergeCell ref="A22:A24"/>
    <mergeCell ref="A27:A28"/>
    <mergeCell ref="A31:A32"/>
    <mergeCell ref="A33:A34"/>
    <mergeCell ref="A36:A38"/>
    <mergeCell ref="A39:A40"/>
    <mergeCell ref="A41:A43"/>
    <mergeCell ref="A44:A45"/>
    <mergeCell ref="A47:A48"/>
    <mergeCell ref="A51:A53"/>
    <mergeCell ref="A54:A55"/>
    <mergeCell ref="A56:A57"/>
    <mergeCell ref="A59:A60"/>
    <mergeCell ref="E9:E11"/>
    <mergeCell ref="E12:E13"/>
    <mergeCell ref="E14:E15"/>
    <mergeCell ref="E19:E20"/>
    <mergeCell ref="E22:E24"/>
    <mergeCell ref="E27:E28"/>
    <mergeCell ref="E31:E32"/>
    <mergeCell ref="E33:E34"/>
    <mergeCell ref="E36:E38"/>
    <mergeCell ref="E39:E40"/>
    <mergeCell ref="E41:E43"/>
    <mergeCell ref="E44:E45"/>
    <mergeCell ref="E47:E48"/>
    <mergeCell ref="E51:E53"/>
    <mergeCell ref="E54:E55"/>
    <mergeCell ref="E56:E57"/>
    <mergeCell ref="E59:E60"/>
    <mergeCell ref="F9:F11"/>
    <mergeCell ref="F12:F13"/>
    <mergeCell ref="F14:F15"/>
    <mergeCell ref="F19:F20"/>
    <mergeCell ref="F22:F24"/>
    <mergeCell ref="F27:F28"/>
    <mergeCell ref="F31:F32"/>
    <mergeCell ref="F33:F34"/>
    <mergeCell ref="F36:F38"/>
    <mergeCell ref="F39:F40"/>
    <mergeCell ref="F41:F43"/>
    <mergeCell ref="F44:F45"/>
    <mergeCell ref="F47:F48"/>
    <mergeCell ref="F51:F53"/>
    <mergeCell ref="F54:F55"/>
    <mergeCell ref="F56:F57"/>
    <mergeCell ref="F59:F60"/>
    <mergeCell ref="G9:G11"/>
    <mergeCell ref="G12:G13"/>
    <mergeCell ref="G14:G15"/>
    <mergeCell ref="G19:G20"/>
    <mergeCell ref="G22:G24"/>
    <mergeCell ref="G27:G28"/>
    <mergeCell ref="G31:G32"/>
    <mergeCell ref="G33:G34"/>
    <mergeCell ref="G36:G38"/>
    <mergeCell ref="G39:G40"/>
    <mergeCell ref="G41:G43"/>
    <mergeCell ref="G44:G45"/>
    <mergeCell ref="G47:G48"/>
    <mergeCell ref="G51:G53"/>
    <mergeCell ref="G54:G55"/>
    <mergeCell ref="G56:G57"/>
    <mergeCell ref="G59:G60"/>
    <mergeCell ref="H9:H11"/>
    <mergeCell ref="H12:H13"/>
    <mergeCell ref="H14:H15"/>
    <mergeCell ref="H19:H20"/>
    <mergeCell ref="H22:H24"/>
    <mergeCell ref="H27:H28"/>
    <mergeCell ref="H31:H32"/>
    <mergeCell ref="H33:H34"/>
    <mergeCell ref="H36:H38"/>
    <mergeCell ref="H39:H40"/>
    <mergeCell ref="H41:H43"/>
    <mergeCell ref="H44:H45"/>
    <mergeCell ref="H47:H48"/>
    <mergeCell ref="H51:H53"/>
    <mergeCell ref="H54:H55"/>
    <mergeCell ref="H56:H57"/>
    <mergeCell ref="H59:H60"/>
    <mergeCell ref="I9:I11"/>
    <mergeCell ref="I12:I13"/>
    <mergeCell ref="I14:I15"/>
    <mergeCell ref="I19:I20"/>
    <mergeCell ref="I22:I24"/>
    <mergeCell ref="I27:I28"/>
    <mergeCell ref="I31:I32"/>
    <mergeCell ref="I33:I34"/>
    <mergeCell ref="I36:I38"/>
    <mergeCell ref="I39:I40"/>
    <mergeCell ref="I41:I43"/>
    <mergeCell ref="I44:I45"/>
    <mergeCell ref="I47:I48"/>
    <mergeCell ref="I51:I53"/>
    <mergeCell ref="I54:I55"/>
    <mergeCell ref="I56:I57"/>
    <mergeCell ref="I59:I60"/>
    <mergeCell ref="J9:J11"/>
    <mergeCell ref="J12:J13"/>
    <mergeCell ref="J14:J15"/>
    <mergeCell ref="J19:J20"/>
    <mergeCell ref="J22:J24"/>
    <mergeCell ref="J27:J28"/>
    <mergeCell ref="J31:J32"/>
    <mergeCell ref="J33:J34"/>
    <mergeCell ref="J36:J38"/>
    <mergeCell ref="J39:J40"/>
    <mergeCell ref="J41:J43"/>
    <mergeCell ref="J44:J45"/>
    <mergeCell ref="J47:J48"/>
    <mergeCell ref="J51:J53"/>
    <mergeCell ref="J54:J55"/>
    <mergeCell ref="J56:J57"/>
    <mergeCell ref="J59:J60"/>
    <mergeCell ref="K4:K5"/>
    <mergeCell ref="K9:K11"/>
    <mergeCell ref="K12:K13"/>
    <mergeCell ref="K14:K15"/>
    <mergeCell ref="K19:K20"/>
    <mergeCell ref="K22:K24"/>
    <mergeCell ref="K27:K28"/>
    <mergeCell ref="K31:K32"/>
    <mergeCell ref="K33:K34"/>
    <mergeCell ref="K36:K38"/>
    <mergeCell ref="K39:K40"/>
    <mergeCell ref="K41:K43"/>
    <mergeCell ref="K44:K45"/>
    <mergeCell ref="K47:K48"/>
    <mergeCell ref="K51:K53"/>
    <mergeCell ref="K54:K55"/>
    <mergeCell ref="K56:K57"/>
    <mergeCell ref="K59:K60"/>
    <mergeCell ref="L4:L5"/>
    <mergeCell ref="L9:L11"/>
    <mergeCell ref="L12:L13"/>
    <mergeCell ref="L14:L15"/>
    <mergeCell ref="L19:L20"/>
    <mergeCell ref="L22:L24"/>
    <mergeCell ref="L27:L28"/>
    <mergeCell ref="L31:L32"/>
    <mergeCell ref="L33:L34"/>
    <mergeCell ref="L36:L38"/>
    <mergeCell ref="L39:L40"/>
    <mergeCell ref="L41:L43"/>
    <mergeCell ref="L44:L45"/>
    <mergeCell ref="L47:L48"/>
    <mergeCell ref="L51:L53"/>
    <mergeCell ref="L54:L55"/>
    <mergeCell ref="L56:L57"/>
    <mergeCell ref="L59:L60"/>
  </mergeCells>
  <printOptions horizontalCentered="true"/>
  <pageMargins left="0.236111111111111" right="0.196527777777778" top="0.354166666666667" bottom="0.354166666666667" header="0.156944444444444" footer="0.196527777777778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true"/>
  </sheetPr>
  <dimension ref="A1:W67"/>
  <sheetViews>
    <sheetView topLeftCell="M1" workbookViewId="0">
      <pane ySplit="6" topLeftCell="A57" activePane="bottomLeft" state="frozen"/>
      <selection/>
      <selection pane="bottomLeft" activeCell="Q69" sqref="Q69"/>
    </sheetView>
  </sheetViews>
  <sheetFormatPr defaultColWidth="8.83333333333333" defaultRowHeight="13.5"/>
  <cols>
    <col min="1" max="1" width="18.7666666666667" customWidth="true"/>
    <col min="2" max="3" width="9.55" style="3" customWidth="true"/>
    <col min="4" max="4" width="12.9333333333333" style="3" customWidth="true"/>
    <col min="5" max="6" width="13.0333333333333" style="3" customWidth="true"/>
    <col min="7" max="7" width="13.2333333333333" style="3" customWidth="true"/>
    <col min="8" max="9" width="9.11666666666667" style="3" customWidth="true"/>
    <col min="10" max="10" width="12.5" style="3" customWidth="true"/>
    <col min="11" max="12" width="12.6" style="3" customWidth="true"/>
    <col min="13" max="13" width="13.3666666666667" style="3" customWidth="true"/>
    <col min="14" max="15" width="10.725" style="3" customWidth="true"/>
    <col min="16" max="16" width="14.1166666666667" style="3" customWidth="true"/>
    <col min="17" max="17" width="12.65" style="38" customWidth="true"/>
    <col min="18" max="19" width="12.65" style="3" customWidth="true"/>
    <col min="20" max="20" width="15.8833333333333" style="3" customWidth="true"/>
    <col min="21" max="21" width="9.16666666666667" customWidth="true"/>
  </cols>
  <sheetData>
    <row r="1" s="1" customFormat="true" ht="22" customHeight="true" spans="1:20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9"/>
      <c r="R1" s="4"/>
      <c r="S1" s="4"/>
      <c r="T1" s="4"/>
    </row>
    <row r="2" ht="35" customHeight="true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0"/>
      <c r="R2" s="5"/>
      <c r="S2" s="5"/>
      <c r="T2" s="5"/>
      <c r="U2" s="5"/>
    </row>
    <row r="4" ht="48" customHeight="true" spans="1:23">
      <c r="A4" s="39" t="s">
        <v>2</v>
      </c>
      <c r="B4" s="40" t="s">
        <v>3</v>
      </c>
      <c r="C4" s="41"/>
      <c r="D4" s="41"/>
      <c r="E4" s="41"/>
      <c r="F4" s="41"/>
      <c r="G4" s="41"/>
      <c r="H4" s="50" t="s">
        <v>4</v>
      </c>
      <c r="I4" s="62"/>
      <c r="J4" s="62"/>
      <c r="K4" s="62"/>
      <c r="L4" s="62"/>
      <c r="M4" s="62"/>
      <c r="N4" s="30" t="s">
        <v>5</v>
      </c>
      <c r="O4" s="30"/>
      <c r="P4" s="30"/>
      <c r="Q4" s="30"/>
      <c r="R4" s="30"/>
      <c r="S4" s="30"/>
      <c r="T4" s="91" t="s">
        <v>275</v>
      </c>
      <c r="U4" s="91" t="s">
        <v>7</v>
      </c>
      <c r="W4" s="96" t="s">
        <v>276</v>
      </c>
    </row>
    <row r="5" ht="48" customHeight="true" spans="1:23">
      <c r="A5" s="42"/>
      <c r="B5" s="8" t="s">
        <v>8</v>
      </c>
      <c r="C5" s="8" t="s">
        <v>9</v>
      </c>
      <c r="D5" s="6" t="s">
        <v>277</v>
      </c>
      <c r="E5" s="6"/>
      <c r="F5" s="6"/>
      <c r="G5" s="6"/>
      <c r="H5" s="8" t="s">
        <v>8</v>
      </c>
      <c r="I5" s="8" t="s">
        <v>9</v>
      </c>
      <c r="J5" s="63" t="s">
        <v>277</v>
      </c>
      <c r="K5" s="6"/>
      <c r="L5" s="6"/>
      <c r="M5" s="6"/>
      <c r="N5" s="8" t="s">
        <v>8</v>
      </c>
      <c r="O5" s="8" t="s">
        <v>9</v>
      </c>
      <c r="P5" s="6" t="s">
        <v>277</v>
      </c>
      <c r="Q5" s="6"/>
      <c r="R5" s="6"/>
      <c r="S5" s="6"/>
      <c r="T5" s="92"/>
      <c r="U5" s="92"/>
      <c r="W5" s="97" t="s">
        <v>278</v>
      </c>
    </row>
    <row r="6" ht="52" customHeight="true" spans="1:21">
      <c r="A6" s="43"/>
      <c r="B6" s="8"/>
      <c r="C6" s="8"/>
      <c r="D6" s="44" t="s">
        <v>279</v>
      </c>
      <c r="E6" s="44" t="s">
        <v>280</v>
      </c>
      <c r="F6" s="44" t="s">
        <v>281</v>
      </c>
      <c r="G6" s="44" t="s">
        <v>282</v>
      </c>
      <c r="H6" s="8"/>
      <c r="I6" s="8"/>
      <c r="J6" s="64" t="s">
        <v>279</v>
      </c>
      <c r="K6" s="44" t="s">
        <v>283</v>
      </c>
      <c r="L6" s="44" t="s">
        <v>281</v>
      </c>
      <c r="M6" s="44" t="s">
        <v>282</v>
      </c>
      <c r="N6" s="8"/>
      <c r="O6" s="8"/>
      <c r="P6" s="44" t="s">
        <v>279</v>
      </c>
      <c r="Q6" s="44" t="s">
        <v>283</v>
      </c>
      <c r="R6" s="44" t="s">
        <v>281</v>
      </c>
      <c r="S6" s="44" t="s">
        <v>282</v>
      </c>
      <c r="T6" s="93"/>
      <c r="U6" s="93"/>
    </row>
    <row r="7" ht="25" customHeight="true" spans="1:21">
      <c r="A7" s="43" t="s">
        <v>11</v>
      </c>
      <c r="B7" s="6"/>
      <c r="C7" s="6"/>
      <c r="D7" s="45">
        <f t="shared" ref="D7:G7" si="0">SUM(D8:D66)</f>
        <v>26500</v>
      </c>
      <c r="E7" s="45">
        <f t="shared" si="0"/>
        <v>0</v>
      </c>
      <c r="F7" s="51">
        <f t="shared" si="0"/>
        <v>3100</v>
      </c>
      <c r="G7" s="51">
        <f t="shared" si="0"/>
        <v>29600</v>
      </c>
      <c r="H7" s="50"/>
      <c r="I7" s="50"/>
      <c r="J7" s="45">
        <f t="shared" ref="J7:M7" si="1">SUM(J8:J66)</f>
        <v>9000</v>
      </c>
      <c r="K7" s="45">
        <f t="shared" si="1"/>
        <v>0</v>
      </c>
      <c r="L7" s="65">
        <f t="shared" si="1"/>
        <v>900</v>
      </c>
      <c r="M7" s="65">
        <f t="shared" si="1"/>
        <v>9900</v>
      </c>
      <c r="N7" s="6"/>
      <c r="O7" s="6"/>
      <c r="P7" s="45">
        <f t="shared" ref="P7:T7" si="2">SUM(P8:P66)</f>
        <v>9200</v>
      </c>
      <c r="Q7" s="45">
        <f t="shared" si="2"/>
        <v>0</v>
      </c>
      <c r="R7" s="65">
        <f t="shared" si="2"/>
        <v>1300</v>
      </c>
      <c r="S7" s="65">
        <f t="shared" si="2"/>
        <v>10500</v>
      </c>
      <c r="T7" s="51">
        <f t="shared" si="2"/>
        <v>50000</v>
      </c>
      <c r="U7" s="93"/>
    </row>
    <row r="8" ht="18" customHeight="true" spans="1:21">
      <c r="A8" s="46" t="s">
        <v>12</v>
      </c>
      <c r="B8" s="10"/>
      <c r="C8" s="10" t="s">
        <v>13</v>
      </c>
      <c r="D8" s="47"/>
      <c r="E8" s="52">
        <v>-200</v>
      </c>
      <c r="F8" s="53"/>
      <c r="G8" s="54">
        <f t="shared" ref="G8:G66" si="3">SUM(D8:F8)</f>
        <v>-200</v>
      </c>
      <c r="H8" s="13"/>
      <c r="I8" s="13" t="s">
        <v>14</v>
      </c>
      <c r="J8" s="66">
        <f>VLOOKUP(I8,[1]项目2—精神障碍社区康复服务试点项目地区!$D$5:$H$37,5,0)</f>
        <v>400</v>
      </c>
      <c r="K8" s="52">
        <v>120</v>
      </c>
      <c r="L8" s="52">
        <f>ROUND(900*J8/$J$7,0)</f>
        <v>40</v>
      </c>
      <c r="M8" s="81">
        <f t="shared" ref="M8:M10" si="4">SUM(J8:L8)</f>
        <v>560</v>
      </c>
      <c r="N8" s="9"/>
      <c r="O8" s="9" t="s">
        <v>15</v>
      </c>
      <c r="P8" s="52">
        <f>[1]项目3—加强困境儿童关爱服务试点项目地区!J20</f>
        <v>300</v>
      </c>
      <c r="Q8" s="52"/>
      <c r="R8" s="81">
        <f>ROUND(1300*P8/$P$7,0)</f>
        <v>42</v>
      </c>
      <c r="S8" s="52">
        <f t="shared" ref="S8:S10" si="5">SUM(P8:R8)</f>
        <v>342</v>
      </c>
      <c r="T8" s="94">
        <f>SUM(G8,M8,S8)</f>
        <v>702</v>
      </c>
      <c r="U8" s="46"/>
    </row>
    <row r="9" ht="18" customHeight="true" spans="1:21">
      <c r="A9" s="46" t="s">
        <v>16</v>
      </c>
      <c r="B9" s="9"/>
      <c r="C9" s="9" t="s">
        <v>17</v>
      </c>
      <c r="D9" s="48">
        <f>VLOOKUP(C9,[1]项目1—县域养老服务体系创新试点项目地区!$E$5:$L$63,8,FALSE)</f>
        <v>500</v>
      </c>
      <c r="E9" s="52"/>
      <c r="F9" s="53">
        <f>ROUND(3100*D9/$D$7,0)</f>
        <v>58</v>
      </c>
      <c r="G9" s="54">
        <f t="shared" si="3"/>
        <v>558</v>
      </c>
      <c r="H9" s="9"/>
      <c r="I9" s="9" t="s">
        <v>18</v>
      </c>
      <c r="J9" s="52">
        <f>VLOOKUP(I9,[1]项目2—精神障碍社区康复服务试点项目地区!$D$5:$H$37,5,0)</f>
        <v>300</v>
      </c>
      <c r="K9" s="52"/>
      <c r="L9" s="52">
        <f>ROUND(900*J9/$J$7,0)</f>
        <v>30</v>
      </c>
      <c r="M9" s="81">
        <f t="shared" si="4"/>
        <v>330</v>
      </c>
      <c r="N9" s="9"/>
      <c r="O9" s="9" t="s">
        <v>19</v>
      </c>
      <c r="P9" s="52">
        <f>[1]项目3—加强困境儿童关爱服务试点项目地区!J30</f>
        <v>300</v>
      </c>
      <c r="Q9" s="52"/>
      <c r="R9" s="81">
        <f>ROUND(1300*P9/$P$7,0)</f>
        <v>42</v>
      </c>
      <c r="S9" s="52">
        <f t="shared" si="5"/>
        <v>342</v>
      </c>
      <c r="T9" s="94">
        <f>SUM(G9,M9,S9)</f>
        <v>1230</v>
      </c>
      <c r="U9" s="46"/>
    </row>
    <row r="10" ht="18" customHeight="true" spans="1:21">
      <c r="A10" s="46" t="s">
        <v>20</v>
      </c>
      <c r="B10" s="9" t="s">
        <v>21</v>
      </c>
      <c r="C10" s="9" t="s">
        <v>22</v>
      </c>
      <c r="D10" s="48">
        <f>VLOOKUP(C10,[1]项目1—县域养老服务体系创新试点项目地区!$E$5:$L$63,8,FALSE)</f>
        <v>500</v>
      </c>
      <c r="E10" s="52"/>
      <c r="F10" s="53">
        <f>ROUND(3100*D10/$D$7,0)+1</f>
        <v>59</v>
      </c>
      <c r="G10" s="54">
        <f t="shared" si="3"/>
        <v>559</v>
      </c>
      <c r="H10" s="9" t="s">
        <v>23</v>
      </c>
      <c r="I10" s="9" t="s">
        <v>24</v>
      </c>
      <c r="J10" s="67">
        <f>VLOOKUP(I10,[1]项目2—精神障碍社区康复服务试点项目地区!$D$5:$H$37,5,0)</f>
        <v>200</v>
      </c>
      <c r="K10" s="67"/>
      <c r="L10" s="67">
        <f>ROUND(900*J10/$J$7,0)</f>
        <v>20</v>
      </c>
      <c r="M10" s="82">
        <f t="shared" si="4"/>
        <v>220</v>
      </c>
      <c r="N10" s="57" t="s">
        <v>25</v>
      </c>
      <c r="O10" s="57" t="s">
        <v>26</v>
      </c>
      <c r="P10" s="67">
        <f>[1]项目3—加强困境儿童关爱服务试点项目地区!J19</f>
        <v>300</v>
      </c>
      <c r="Q10" s="67"/>
      <c r="R10" s="82">
        <f>ROUND(1300*P10/$P$7,0)</f>
        <v>42</v>
      </c>
      <c r="S10" s="67">
        <f t="shared" si="5"/>
        <v>342</v>
      </c>
      <c r="T10" s="95">
        <f>SUM(G10:G12,M10,S10)</f>
        <v>2556</v>
      </c>
      <c r="U10" s="46"/>
    </row>
    <row r="11" ht="18" customHeight="true" spans="1:21">
      <c r="A11" s="46"/>
      <c r="B11" s="13" t="s">
        <v>27</v>
      </c>
      <c r="C11" s="13" t="s">
        <v>28</v>
      </c>
      <c r="D11" s="49">
        <f>VLOOKUP(C11,[1]项目1—县域养老服务体系创新试点项目地区!$E$5:$L$63,8,FALSE)</f>
        <v>600</v>
      </c>
      <c r="E11" s="52">
        <v>206</v>
      </c>
      <c r="F11" s="53">
        <f>ROUND(3100*D11/$D$7,0)+1</f>
        <v>71</v>
      </c>
      <c r="G11" s="54">
        <f t="shared" si="3"/>
        <v>877</v>
      </c>
      <c r="H11" s="9"/>
      <c r="I11" s="9"/>
      <c r="J11" s="68"/>
      <c r="K11" s="68"/>
      <c r="L11" s="68"/>
      <c r="M11" s="83"/>
      <c r="N11" s="59"/>
      <c r="O11" s="59"/>
      <c r="P11" s="68"/>
      <c r="Q11" s="68"/>
      <c r="R11" s="83"/>
      <c r="S11" s="68"/>
      <c r="T11" s="95"/>
      <c r="U11" s="46"/>
    </row>
    <row r="12" ht="18" customHeight="true" spans="1:21">
      <c r="A12" s="46"/>
      <c r="B12" s="9" t="s">
        <v>25</v>
      </c>
      <c r="C12" s="9" t="s">
        <v>29</v>
      </c>
      <c r="D12" s="48">
        <f>VLOOKUP(C12,[1]项目1—县域养老服务体系创新试点项目地区!$E$5:$L$63,8,FALSE)</f>
        <v>500</v>
      </c>
      <c r="E12" s="52"/>
      <c r="F12" s="53">
        <f t="shared" ref="F10:F41" si="6">ROUND(3100*D12/$D$7,0)</f>
        <v>58</v>
      </c>
      <c r="G12" s="54">
        <f t="shared" si="3"/>
        <v>558</v>
      </c>
      <c r="H12" s="9"/>
      <c r="I12" s="9"/>
      <c r="J12" s="69"/>
      <c r="K12" s="69"/>
      <c r="L12" s="69"/>
      <c r="M12" s="84"/>
      <c r="N12" s="58"/>
      <c r="O12" s="58"/>
      <c r="P12" s="69"/>
      <c r="Q12" s="69"/>
      <c r="R12" s="84"/>
      <c r="S12" s="69"/>
      <c r="T12" s="94"/>
      <c r="U12" s="46"/>
    </row>
    <row r="13" ht="18" customHeight="true" spans="1:21">
      <c r="A13" s="46" t="s">
        <v>30</v>
      </c>
      <c r="B13" s="9" t="s">
        <v>31</v>
      </c>
      <c r="C13" s="9" t="s">
        <v>32</v>
      </c>
      <c r="D13" s="48">
        <f>VLOOKUP(C13,[1]项目1—县域养老服务体系创新试点项目地区!$E$5:$L$63,8,FALSE)</f>
        <v>500</v>
      </c>
      <c r="E13" s="52"/>
      <c r="F13" s="53">
        <f t="shared" si="6"/>
        <v>58</v>
      </c>
      <c r="G13" s="54">
        <f t="shared" si="3"/>
        <v>558</v>
      </c>
      <c r="H13" s="10" t="s">
        <v>33</v>
      </c>
      <c r="I13" s="10" t="s">
        <v>34</v>
      </c>
      <c r="J13" s="70"/>
      <c r="K13" s="67">
        <v>-80</v>
      </c>
      <c r="L13" s="67"/>
      <c r="M13" s="82">
        <f t="shared" ref="M13:M17" si="7">SUM(J13:L13)</f>
        <v>-80</v>
      </c>
      <c r="N13" s="60" t="s">
        <v>35</v>
      </c>
      <c r="O13" s="60" t="s">
        <v>36</v>
      </c>
      <c r="P13" s="70"/>
      <c r="Q13" s="67">
        <v>-120</v>
      </c>
      <c r="R13" s="82"/>
      <c r="S13" s="67">
        <f t="shared" ref="S13:S17" si="8">SUM(P13:R13)</f>
        <v>-120</v>
      </c>
      <c r="T13" s="95">
        <f>SUM(G13:G14,M13,S13)</f>
        <v>805</v>
      </c>
      <c r="U13" s="46"/>
    </row>
    <row r="14" ht="18" customHeight="true" spans="1:21">
      <c r="A14" s="46"/>
      <c r="B14" s="9" t="s">
        <v>33</v>
      </c>
      <c r="C14" s="9" t="s">
        <v>37</v>
      </c>
      <c r="D14" s="48">
        <f>VLOOKUP(C14,[1]项目1—县域养老服务体系创新试点项目地区!$E$5:$L$63,8,FALSE)</f>
        <v>400</v>
      </c>
      <c r="E14" s="52"/>
      <c r="F14" s="53">
        <f t="shared" si="6"/>
        <v>47</v>
      </c>
      <c r="G14" s="54">
        <f t="shared" si="3"/>
        <v>447</v>
      </c>
      <c r="H14" s="10"/>
      <c r="I14" s="10"/>
      <c r="J14" s="71"/>
      <c r="K14" s="69"/>
      <c r="L14" s="69"/>
      <c r="M14" s="84"/>
      <c r="N14" s="61"/>
      <c r="O14" s="61"/>
      <c r="P14" s="71"/>
      <c r="Q14" s="69"/>
      <c r="R14" s="84"/>
      <c r="S14" s="69"/>
      <c r="T14" s="94"/>
      <c r="U14" s="46"/>
    </row>
    <row r="15" ht="18" customHeight="true" spans="1:21">
      <c r="A15" s="46" t="s">
        <v>38</v>
      </c>
      <c r="B15" s="9" t="s">
        <v>39</v>
      </c>
      <c r="C15" s="9" t="s">
        <v>40</v>
      </c>
      <c r="D15" s="48">
        <f>VLOOKUP(C15,[1]项目1—县域养老服务体系创新试点项目地区!$E$5:$L$63,8,FALSE)</f>
        <v>400</v>
      </c>
      <c r="E15" s="52"/>
      <c r="F15" s="53">
        <f t="shared" si="6"/>
        <v>47</v>
      </c>
      <c r="G15" s="54">
        <f t="shared" si="3"/>
        <v>447</v>
      </c>
      <c r="H15" s="55" t="s">
        <v>41</v>
      </c>
      <c r="I15" s="55" t="s">
        <v>42</v>
      </c>
      <c r="J15" s="72">
        <f>VLOOKUP(I15,[1]项目2—精神障碍社区康复服务试点项目地区!$D$5:$H$37,5,0)</f>
        <v>200</v>
      </c>
      <c r="K15" s="67">
        <v>120</v>
      </c>
      <c r="L15" s="67">
        <f>ROUND(900*J15/$J$7,0)</f>
        <v>20</v>
      </c>
      <c r="M15" s="82">
        <f t="shared" si="7"/>
        <v>340</v>
      </c>
      <c r="N15" s="57" t="s">
        <v>43</v>
      </c>
      <c r="O15" s="57" t="s">
        <v>44</v>
      </c>
      <c r="P15" s="67">
        <f>[1]项目3—加强困境儿童关爱服务试点项目地区!J34</f>
        <v>200</v>
      </c>
      <c r="Q15" s="67"/>
      <c r="R15" s="82">
        <f>ROUND(1300*P15/$P$7,0)</f>
        <v>28</v>
      </c>
      <c r="S15" s="67">
        <f t="shared" si="8"/>
        <v>228</v>
      </c>
      <c r="T15" s="95">
        <f>SUM(G15:G16,M15,S15)</f>
        <v>1462</v>
      </c>
      <c r="U15" s="46"/>
    </row>
    <row r="16" ht="30" customHeight="true" spans="1:21">
      <c r="A16" s="46"/>
      <c r="B16" s="9" t="s">
        <v>45</v>
      </c>
      <c r="C16" s="9" t="s">
        <v>46</v>
      </c>
      <c r="D16" s="48">
        <f>VLOOKUP(C16,[1]项目1—县域养老服务体系创新试点项目地区!$E$5:$L$63,8,FALSE)</f>
        <v>400</v>
      </c>
      <c r="E16" s="52"/>
      <c r="F16" s="53">
        <f t="shared" si="6"/>
        <v>47</v>
      </c>
      <c r="G16" s="54">
        <f t="shared" si="3"/>
        <v>447</v>
      </c>
      <c r="H16" s="56"/>
      <c r="I16" s="56"/>
      <c r="J16" s="73"/>
      <c r="K16" s="69"/>
      <c r="L16" s="69"/>
      <c r="M16" s="84"/>
      <c r="N16" s="58"/>
      <c r="O16" s="58"/>
      <c r="P16" s="69"/>
      <c r="Q16" s="69"/>
      <c r="R16" s="84"/>
      <c r="S16" s="69"/>
      <c r="T16" s="94"/>
      <c r="U16" s="46"/>
    </row>
    <row r="17" ht="18" customHeight="true" spans="1:21">
      <c r="A17" s="46" t="s">
        <v>47</v>
      </c>
      <c r="B17" s="9" t="s">
        <v>48</v>
      </c>
      <c r="C17" s="9" t="s">
        <v>49</v>
      </c>
      <c r="D17" s="48">
        <f>VLOOKUP(C17,[1]项目1—县域养老服务体系创新试点项目地区!$E$5:$L$63,8,FALSE)</f>
        <v>500</v>
      </c>
      <c r="E17" s="52"/>
      <c r="F17" s="53">
        <f t="shared" si="6"/>
        <v>58</v>
      </c>
      <c r="G17" s="54">
        <f t="shared" si="3"/>
        <v>558</v>
      </c>
      <c r="H17" s="9" t="s">
        <v>50</v>
      </c>
      <c r="I17" s="9" t="s">
        <v>51</v>
      </c>
      <c r="J17" s="52">
        <f>VLOOKUP(I17,[1]项目2—精神障碍社区康复服务试点项目地区!$D$5:$H$37,5,0)</f>
        <v>300</v>
      </c>
      <c r="K17" s="52"/>
      <c r="L17" s="52">
        <f>ROUND(900*J17/$J$7,0)</f>
        <v>30</v>
      </c>
      <c r="M17" s="81">
        <f t="shared" si="7"/>
        <v>330</v>
      </c>
      <c r="N17" s="9" t="s">
        <v>52</v>
      </c>
      <c r="O17" s="9" t="s">
        <v>53</v>
      </c>
      <c r="P17" s="52">
        <f>[1]项目3—加强困境儿童关爱服务试点项目地区!J28</f>
        <v>300</v>
      </c>
      <c r="Q17" s="52"/>
      <c r="R17" s="81">
        <f>ROUND(1300*P17/$P$7,0)</f>
        <v>42</v>
      </c>
      <c r="S17" s="52">
        <f t="shared" si="8"/>
        <v>342</v>
      </c>
      <c r="T17" s="94">
        <f t="shared" ref="T17:T19" si="9">SUM(G17,M17,S17)</f>
        <v>1230</v>
      </c>
      <c r="U17" s="46"/>
    </row>
    <row r="18" ht="18" customHeight="true" spans="1:21">
      <c r="A18" s="46" t="s">
        <v>54</v>
      </c>
      <c r="B18" s="9" t="s">
        <v>55</v>
      </c>
      <c r="C18" s="9" t="s">
        <v>56</v>
      </c>
      <c r="D18" s="48">
        <f>VLOOKUP(C18,[1]项目1—县域养老服务体系创新试点项目地区!$E$5:$L$63,8,FALSE)</f>
        <v>600</v>
      </c>
      <c r="E18" s="52"/>
      <c r="F18" s="53">
        <f t="shared" si="6"/>
        <v>70</v>
      </c>
      <c r="G18" s="54">
        <f t="shared" si="3"/>
        <v>670</v>
      </c>
      <c r="H18" s="9"/>
      <c r="I18" s="9"/>
      <c r="J18" s="52"/>
      <c r="K18" s="52"/>
      <c r="L18" s="52"/>
      <c r="M18" s="81"/>
      <c r="N18" s="9"/>
      <c r="O18" s="9"/>
      <c r="P18" s="52"/>
      <c r="Q18" s="52"/>
      <c r="R18" s="81"/>
      <c r="S18" s="52"/>
      <c r="T18" s="94">
        <f t="shared" si="9"/>
        <v>670</v>
      </c>
      <c r="U18" s="46"/>
    </row>
    <row r="19" ht="18" customHeight="true" spans="1:21">
      <c r="A19" s="46" t="s">
        <v>57</v>
      </c>
      <c r="B19" s="10" t="s">
        <v>58</v>
      </c>
      <c r="C19" s="10" t="s">
        <v>59</v>
      </c>
      <c r="D19" s="47"/>
      <c r="E19" s="52">
        <v>-200</v>
      </c>
      <c r="F19" s="53">
        <f t="shared" si="6"/>
        <v>0</v>
      </c>
      <c r="G19" s="54">
        <f t="shared" si="3"/>
        <v>-200</v>
      </c>
      <c r="H19" s="9" t="s">
        <v>60</v>
      </c>
      <c r="I19" s="9" t="s">
        <v>61</v>
      </c>
      <c r="J19" s="52">
        <f>VLOOKUP(I19,[1]项目2—精神障碍社区康复服务试点项目地区!$D$5:$H$37,5,0)</f>
        <v>300</v>
      </c>
      <c r="K19" s="52"/>
      <c r="L19" s="52">
        <f>ROUND(900*J19/$J$7,0)</f>
        <v>30</v>
      </c>
      <c r="M19" s="81">
        <f t="shared" ref="M19:M23" si="10">SUM(J19:L19)</f>
        <v>330</v>
      </c>
      <c r="N19" s="10" t="s">
        <v>62</v>
      </c>
      <c r="O19" s="10" t="s">
        <v>63</v>
      </c>
      <c r="P19" s="80"/>
      <c r="Q19" s="52">
        <v>-160</v>
      </c>
      <c r="R19" s="81"/>
      <c r="S19" s="52">
        <f t="shared" ref="S19:S23" si="11">SUM(P19:R19)</f>
        <v>-160</v>
      </c>
      <c r="T19" s="94">
        <f t="shared" si="9"/>
        <v>-30</v>
      </c>
      <c r="U19" s="46"/>
    </row>
    <row r="20" ht="18" customHeight="true" spans="1:21">
      <c r="A20" s="46" t="s">
        <v>64</v>
      </c>
      <c r="B20" s="9" t="s">
        <v>65</v>
      </c>
      <c r="C20" s="9" t="s">
        <v>66</v>
      </c>
      <c r="D20" s="48">
        <f>VLOOKUP(C20,[1]项目1—县域养老服务体系创新试点项目地区!$E$5:$L$63,8,FALSE)</f>
        <v>500</v>
      </c>
      <c r="E20" s="52"/>
      <c r="F20" s="53">
        <f t="shared" si="6"/>
        <v>58</v>
      </c>
      <c r="G20" s="54">
        <f t="shared" si="3"/>
        <v>558</v>
      </c>
      <c r="H20" s="57" t="s">
        <v>67</v>
      </c>
      <c r="I20" s="74" t="s">
        <v>68</v>
      </c>
      <c r="J20" s="67">
        <f>VLOOKUP(I20,[1]项目2—精神障碍社区康复服务试点项目地区!$D$5:$H$37,5,0)</f>
        <v>200</v>
      </c>
      <c r="K20" s="67"/>
      <c r="L20" s="67">
        <f>ROUND(900*J20/$J$7,0)</f>
        <v>20</v>
      </c>
      <c r="M20" s="82">
        <f t="shared" si="10"/>
        <v>220</v>
      </c>
      <c r="N20" s="57" t="s">
        <v>69</v>
      </c>
      <c r="O20" s="57" t="s">
        <v>70</v>
      </c>
      <c r="P20" s="67">
        <f>[1]项目3—加强困境儿童关爱服务试点项目地区!J37</f>
        <v>200</v>
      </c>
      <c r="Q20" s="67"/>
      <c r="R20" s="82">
        <f>ROUND(1300*P20/$P$7,0)</f>
        <v>28</v>
      </c>
      <c r="S20" s="67">
        <f t="shared" si="11"/>
        <v>228</v>
      </c>
      <c r="T20" s="95">
        <f>SUM(G20:G21,M20,S20)</f>
        <v>846</v>
      </c>
      <c r="U20" s="46"/>
    </row>
    <row r="21" ht="18" customHeight="true" spans="1:21">
      <c r="A21" s="46"/>
      <c r="B21" s="10" t="s">
        <v>71</v>
      </c>
      <c r="C21" s="10" t="s">
        <v>72</v>
      </c>
      <c r="D21" s="47"/>
      <c r="E21" s="52">
        <v>-160</v>
      </c>
      <c r="F21" s="53">
        <f t="shared" si="6"/>
        <v>0</v>
      </c>
      <c r="G21" s="54">
        <f t="shared" si="3"/>
        <v>-160</v>
      </c>
      <c r="H21" s="58"/>
      <c r="I21" s="75"/>
      <c r="J21" s="69"/>
      <c r="K21" s="69"/>
      <c r="L21" s="69"/>
      <c r="M21" s="84"/>
      <c r="N21" s="58"/>
      <c r="O21" s="58"/>
      <c r="P21" s="69"/>
      <c r="Q21" s="69"/>
      <c r="R21" s="84"/>
      <c r="S21" s="69"/>
      <c r="T21" s="94"/>
      <c r="U21" s="46"/>
    </row>
    <row r="22" ht="18" customHeight="true" spans="1:21">
      <c r="A22" s="46" t="s">
        <v>73</v>
      </c>
      <c r="B22" s="9"/>
      <c r="C22" s="9" t="s">
        <v>74</v>
      </c>
      <c r="D22" s="48">
        <f>VLOOKUP(C22,[1]项目1—县域养老服务体系创新试点项目地区!$E$5:$L$63,8,FALSE)</f>
        <v>600</v>
      </c>
      <c r="E22" s="52"/>
      <c r="F22" s="53">
        <f t="shared" si="6"/>
        <v>70</v>
      </c>
      <c r="G22" s="54">
        <f t="shared" si="3"/>
        <v>670</v>
      </c>
      <c r="H22" s="9"/>
      <c r="I22" s="9" t="s">
        <v>75</v>
      </c>
      <c r="J22" s="52">
        <f>VLOOKUP(I22,[1]项目2—精神障碍社区康复服务试点项目地区!$D$5:$H$37,5,0)</f>
        <v>400</v>
      </c>
      <c r="K22" s="52"/>
      <c r="L22" s="52">
        <f>ROUND(900*J22/$J$7,0)</f>
        <v>40</v>
      </c>
      <c r="M22" s="81">
        <f t="shared" si="10"/>
        <v>440</v>
      </c>
      <c r="N22" s="13"/>
      <c r="O22" s="13" t="s">
        <v>76</v>
      </c>
      <c r="P22" s="66">
        <f>[1]项目3—加强困境儿童关爱服务试点项目地区!J31</f>
        <v>200</v>
      </c>
      <c r="Q22" s="52">
        <v>130</v>
      </c>
      <c r="R22" s="81">
        <f>ROUND(1300*P22/$P$7,0)+1</f>
        <v>29</v>
      </c>
      <c r="S22" s="52">
        <f t="shared" si="11"/>
        <v>359</v>
      </c>
      <c r="T22" s="94">
        <f t="shared" ref="T22:T27" si="12">SUM(G22,M22,S22)</f>
        <v>1469</v>
      </c>
      <c r="U22" s="46"/>
    </row>
    <row r="23" ht="18" customHeight="true" spans="1:21">
      <c r="A23" s="46" t="s">
        <v>77</v>
      </c>
      <c r="B23" s="9" t="s">
        <v>78</v>
      </c>
      <c r="C23" s="9" t="s">
        <v>79</v>
      </c>
      <c r="D23" s="48">
        <f>VLOOKUP(C23,[1]项目1—县域养老服务体系创新试点项目地区!$E$5:$L$63,8,FALSE)</f>
        <v>600</v>
      </c>
      <c r="E23" s="52"/>
      <c r="F23" s="53">
        <f t="shared" si="6"/>
        <v>70</v>
      </c>
      <c r="G23" s="54">
        <f t="shared" si="3"/>
        <v>670</v>
      </c>
      <c r="H23" s="57" t="s">
        <v>80</v>
      </c>
      <c r="I23" s="76" t="s">
        <v>81</v>
      </c>
      <c r="J23" s="67">
        <f>VLOOKUP(I23,[1]项目2—精神障碍社区康复服务试点项目地区!$D$5:$H$37,5,0)</f>
        <v>400</v>
      </c>
      <c r="K23" s="67"/>
      <c r="L23" s="67">
        <f>ROUND(900*J23/$J$7,0)</f>
        <v>40</v>
      </c>
      <c r="M23" s="82">
        <f t="shared" si="10"/>
        <v>440</v>
      </c>
      <c r="N23" s="57" t="s">
        <v>82</v>
      </c>
      <c r="O23" s="57" t="s">
        <v>83</v>
      </c>
      <c r="P23" s="67">
        <f>[1]项目3—加强困境儿童关爱服务试点项目地区!J16</f>
        <v>300</v>
      </c>
      <c r="Q23" s="67"/>
      <c r="R23" s="82">
        <f>ROUND(1300*P23/$P$7,0)</f>
        <v>42</v>
      </c>
      <c r="S23" s="67">
        <f t="shared" si="11"/>
        <v>342</v>
      </c>
      <c r="T23" s="95">
        <f>SUM(G23:G25,M23,S23)</f>
        <v>1882</v>
      </c>
      <c r="U23" s="46"/>
    </row>
    <row r="24" ht="18" customHeight="true" spans="1:21">
      <c r="A24" s="46"/>
      <c r="B24" s="10" t="s">
        <v>84</v>
      </c>
      <c r="C24" s="10" t="s">
        <v>85</v>
      </c>
      <c r="D24" s="47"/>
      <c r="E24" s="52">
        <v>-240</v>
      </c>
      <c r="F24" s="53">
        <f t="shared" si="6"/>
        <v>0</v>
      </c>
      <c r="G24" s="54">
        <f t="shared" si="3"/>
        <v>-240</v>
      </c>
      <c r="H24" s="59"/>
      <c r="I24" s="77"/>
      <c r="J24" s="68"/>
      <c r="K24" s="68"/>
      <c r="L24" s="68"/>
      <c r="M24" s="83"/>
      <c r="N24" s="59"/>
      <c r="O24" s="59"/>
      <c r="P24" s="68"/>
      <c r="Q24" s="68"/>
      <c r="R24" s="83"/>
      <c r="S24" s="68"/>
      <c r="T24" s="95"/>
      <c r="U24" s="46"/>
    </row>
    <row r="25" ht="18" customHeight="true" spans="1:21">
      <c r="A25" s="46"/>
      <c r="B25" s="9" t="s">
        <v>86</v>
      </c>
      <c r="C25" s="9" t="s">
        <v>87</v>
      </c>
      <c r="D25" s="48">
        <f>VLOOKUP(C25,[1]项目1—县域养老服务体系创新试点项目地区!$E$5:$L$63,8,FALSE)</f>
        <v>600</v>
      </c>
      <c r="E25" s="52"/>
      <c r="F25" s="53">
        <f t="shared" si="6"/>
        <v>70</v>
      </c>
      <c r="G25" s="54">
        <f t="shared" si="3"/>
        <v>670</v>
      </c>
      <c r="H25" s="58"/>
      <c r="I25" s="78"/>
      <c r="J25" s="69"/>
      <c r="K25" s="69"/>
      <c r="L25" s="69"/>
      <c r="M25" s="84"/>
      <c r="N25" s="58"/>
      <c r="O25" s="58"/>
      <c r="P25" s="69"/>
      <c r="Q25" s="69"/>
      <c r="R25" s="84"/>
      <c r="S25" s="69"/>
      <c r="T25" s="94"/>
      <c r="U25" s="46"/>
    </row>
    <row r="26" ht="18" customHeight="true" spans="1:21">
      <c r="A26" s="46" t="s">
        <v>88</v>
      </c>
      <c r="B26" s="9" t="s">
        <v>89</v>
      </c>
      <c r="C26" s="9" t="s">
        <v>90</v>
      </c>
      <c r="D26" s="48">
        <f>VLOOKUP(C26,[1]项目1—县域养老服务体系创新试点项目地区!$E$5:$L$63,8,FALSE)</f>
        <v>400</v>
      </c>
      <c r="E26" s="52"/>
      <c r="F26" s="53">
        <f>ROUND(3100*D26/$D$7,0)+1</f>
        <v>48</v>
      </c>
      <c r="G26" s="54">
        <f t="shared" si="3"/>
        <v>448</v>
      </c>
      <c r="H26" s="9" t="s">
        <v>91</v>
      </c>
      <c r="I26" s="23" t="s">
        <v>92</v>
      </c>
      <c r="J26" s="52">
        <f>VLOOKUP(I26,[1]项目2—精神障碍社区康复服务试点项目地区!$D$5:$H$37,5,0)</f>
        <v>300</v>
      </c>
      <c r="K26" s="52"/>
      <c r="L26" s="52">
        <f>ROUND(900*J26/$J$7,0)</f>
        <v>30</v>
      </c>
      <c r="M26" s="81">
        <f t="shared" ref="M26:M28" si="13">SUM(J26:L26)</f>
        <v>330</v>
      </c>
      <c r="N26" s="9" t="s">
        <v>93</v>
      </c>
      <c r="O26" s="9" t="s">
        <v>94</v>
      </c>
      <c r="P26" s="52">
        <f>[1]项目3—加强困境儿童关爱服务试点项目地区!J14</f>
        <v>300</v>
      </c>
      <c r="Q26" s="52"/>
      <c r="R26" s="81">
        <f>ROUND(1300*P26/$P$7,0)</f>
        <v>42</v>
      </c>
      <c r="S26" s="52">
        <f t="shared" ref="S26:S28" si="14">SUM(P26:R26)</f>
        <v>342</v>
      </c>
      <c r="T26" s="94">
        <f t="shared" si="12"/>
        <v>1120</v>
      </c>
      <c r="U26" s="46"/>
    </row>
    <row r="27" ht="18" customHeight="true" spans="1:21">
      <c r="A27" s="46" t="s">
        <v>95</v>
      </c>
      <c r="B27" s="9" t="s">
        <v>96</v>
      </c>
      <c r="C27" s="9" t="s">
        <v>97</v>
      </c>
      <c r="D27" s="48">
        <f>VLOOKUP(C27,[1]项目1—县域养老服务体系创新试点项目地区!$E$5:$L$63,8,FALSE)</f>
        <v>600</v>
      </c>
      <c r="E27" s="52"/>
      <c r="F27" s="53">
        <f t="shared" si="6"/>
        <v>70</v>
      </c>
      <c r="G27" s="54">
        <f t="shared" si="3"/>
        <v>670</v>
      </c>
      <c r="H27" s="9"/>
      <c r="I27" s="9"/>
      <c r="J27" s="52"/>
      <c r="K27" s="52"/>
      <c r="L27" s="52"/>
      <c r="M27" s="81"/>
      <c r="N27" s="9" t="s">
        <v>96</v>
      </c>
      <c r="O27" s="9" t="s">
        <v>98</v>
      </c>
      <c r="P27" s="52">
        <f>[1]项目3—加强困境儿童关爱服务试点项目地区!J27</f>
        <v>300</v>
      </c>
      <c r="Q27" s="52"/>
      <c r="R27" s="81">
        <f>ROUND(1300*P27/$P$7,0)</f>
        <v>42</v>
      </c>
      <c r="S27" s="52">
        <f t="shared" si="14"/>
        <v>342</v>
      </c>
      <c r="T27" s="94">
        <f t="shared" si="12"/>
        <v>1012</v>
      </c>
      <c r="U27" s="46"/>
    </row>
    <row r="28" ht="18" customHeight="true" spans="1:21">
      <c r="A28" s="46" t="s">
        <v>99</v>
      </c>
      <c r="B28" s="9" t="s">
        <v>100</v>
      </c>
      <c r="C28" s="9" t="s">
        <v>101</v>
      </c>
      <c r="D28" s="48">
        <f>VLOOKUP(C28,[1]项目1—县域养老服务体系创新试点项目地区!$E$5:$L$63,8,FALSE)</f>
        <v>500</v>
      </c>
      <c r="E28" s="52"/>
      <c r="F28" s="53">
        <f>ROUND(3100*D28/$D$7,0)+1</f>
        <v>59</v>
      </c>
      <c r="G28" s="54">
        <f t="shared" si="3"/>
        <v>559</v>
      </c>
      <c r="H28" s="57" t="s">
        <v>102</v>
      </c>
      <c r="I28" s="74" t="s">
        <v>103</v>
      </c>
      <c r="J28" s="67">
        <f>VLOOKUP(I28,[1]项目2—精神障碍社区康复服务试点项目地区!$D$5:$H$37,5,0)</f>
        <v>400</v>
      </c>
      <c r="K28" s="67"/>
      <c r="L28" s="67">
        <f>ROUND(900*J28/$J$7,0)</f>
        <v>40</v>
      </c>
      <c r="M28" s="82">
        <f t="shared" si="13"/>
        <v>440</v>
      </c>
      <c r="N28" s="57" t="s">
        <v>104</v>
      </c>
      <c r="O28" s="57" t="s">
        <v>105</v>
      </c>
      <c r="P28" s="67">
        <f>[1]项目3—加强困境儿童关爱服务试点项目地区!J32</f>
        <v>200</v>
      </c>
      <c r="Q28" s="67"/>
      <c r="R28" s="82">
        <f>ROUND(1300*P28/$P$7,0)</f>
        <v>28</v>
      </c>
      <c r="S28" s="67">
        <f t="shared" si="14"/>
        <v>228</v>
      </c>
      <c r="T28" s="95">
        <f>SUM(G28:G29,M28,S28)</f>
        <v>1786</v>
      </c>
      <c r="U28" s="46"/>
    </row>
    <row r="29" ht="18" customHeight="true" spans="1:21">
      <c r="A29" s="46"/>
      <c r="B29" s="9" t="s">
        <v>106</v>
      </c>
      <c r="C29" s="9" t="s">
        <v>107</v>
      </c>
      <c r="D29" s="48">
        <f>VLOOKUP(C29,[1]项目1—县域养老服务体系创新试点项目地区!$E$5:$L$63,8,FALSE)</f>
        <v>500</v>
      </c>
      <c r="E29" s="52"/>
      <c r="F29" s="53">
        <f>ROUND(3100*D29/$D$7,0)+1</f>
        <v>59</v>
      </c>
      <c r="G29" s="54">
        <f t="shared" si="3"/>
        <v>559</v>
      </c>
      <c r="H29" s="58"/>
      <c r="I29" s="75"/>
      <c r="J29" s="69"/>
      <c r="K29" s="69"/>
      <c r="L29" s="69"/>
      <c r="M29" s="84"/>
      <c r="N29" s="58"/>
      <c r="O29" s="58"/>
      <c r="P29" s="69"/>
      <c r="Q29" s="69"/>
      <c r="R29" s="84"/>
      <c r="S29" s="69"/>
      <c r="T29" s="94"/>
      <c r="U29" s="46"/>
    </row>
    <row r="30" ht="18" customHeight="true" spans="1:21">
      <c r="A30" s="46" t="s">
        <v>108</v>
      </c>
      <c r="B30" s="9" t="s">
        <v>109</v>
      </c>
      <c r="C30" s="9" t="s">
        <v>110</v>
      </c>
      <c r="D30" s="48">
        <f>VLOOKUP(C30,[1]项目1—县域养老服务体系创新试点项目地区!$E$5:$L$63,8,FALSE)</f>
        <v>500</v>
      </c>
      <c r="E30" s="52"/>
      <c r="F30" s="53">
        <f t="shared" si="6"/>
        <v>58</v>
      </c>
      <c r="G30" s="54">
        <f t="shared" si="3"/>
        <v>558</v>
      </c>
      <c r="H30" s="9" t="s">
        <v>111</v>
      </c>
      <c r="I30" s="23" t="s">
        <v>112</v>
      </c>
      <c r="J30" s="52">
        <f>VLOOKUP(I30,[1]项目2—精神障碍社区康复服务试点项目地区!$D$5:$H$37,5,0)</f>
        <v>300</v>
      </c>
      <c r="K30" s="52"/>
      <c r="L30" s="52">
        <f>ROUND(900*J30/$J$7,0)</f>
        <v>30</v>
      </c>
      <c r="M30" s="81">
        <f t="shared" ref="M30:M32" si="15">SUM(J30:L30)</f>
        <v>330</v>
      </c>
      <c r="N30" s="9" t="s">
        <v>113</v>
      </c>
      <c r="O30" s="9" t="s">
        <v>114</v>
      </c>
      <c r="P30" s="52">
        <f>[1]项目3—加强困境儿童关爱服务试点项目地区!J6</f>
        <v>400</v>
      </c>
      <c r="Q30" s="52"/>
      <c r="R30" s="81">
        <f>ROUND(1300*P30/$P$7,0)</f>
        <v>57</v>
      </c>
      <c r="S30" s="52">
        <f t="shared" ref="S30:S32" si="16">SUM(P30:R30)</f>
        <v>457</v>
      </c>
      <c r="T30" s="94">
        <f>SUM(G30,M30,S30)</f>
        <v>1345</v>
      </c>
      <c r="U30" s="46"/>
    </row>
    <row r="31" ht="18" customHeight="true" spans="1:21">
      <c r="A31" s="46" t="s">
        <v>115</v>
      </c>
      <c r="B31" s="9" t="s">
        <v>116</v>
      </c>
      <c r="C31" s="9" t="s">
        <v>117</v>
      </c>
      <c r="D31" s="48">
        <f>VLOOKUP(C31,[1]项目1—县域养老服务体系创新试点项目地区!$E$5:$L$63,8,FALSE)</f>
        <v>400</v>
      </c>
      <c r="E31" s="52"/>
      <c r="F31" s="53">
        <f t="shared" si="6"/>
        <v>47</v>
      </c>
      <c r="G31" s="54">
        <f t="shared" si="3"/>
        <v>447</v>
      </c>
      <c r="H31" s="9"/>
      <c r="I31" s="9"/>
      <c r="J31" s="52"/>
      <c r="K31" s="52"/>
      <c r="L31" s="52"/>
      <c r="M31" s="81"/>
      <c r="N31" s="9" t="s">
        <v>116</v>
      </c>
      <c r="O31" s="9" t="s">
        <v>118</v>
      </c>
      <c r="P31" s="52">
        <f>[1]项目3—加强困境儿童关爱服务试点项目地区!J36</f>
        <v>200</v>
      </c>
      <c r="Q31" s="52"/>
      <c r="R31" s="81">
        <f>ROUND(1300*P31/$P$7,0)</f>
        <v>28</v>
      </c>
      <c r="S31" s="52">
        <f t="shared" si="16"/>
        <v>228</v>
      </c>
      <c r="T31" s="94">
        <f>SUM(G31,M31,S31)</f>
        <v>675</v>
      </c>
      <c r="U31" s="46"/>
    </row>
    <row r="32" ht="18" customHeight="true" spans="1:21">
      <c r="A32" s="46" t="s">
        <v>119</v>
      </c>
      <c r="B32" s="9" t="s">
        <v>120</v>
      </c>
      <c r="C32" s="9" t="s">
        <v>121</v>
      </c>
      <c r="D32" s="48">
        <f>VLOOKUP(C32,[1]项目1—县域养老服务体系创新试点项目地区!$E$5:$L$63,8,FALSE)</f>
        <v>500</v>
      </c>
      <c r="E32" s="52"/>
      <c r="F32" s="53">
        <f t="shared" si="6"/>
        <v>58</v>
      </c>
      <c r="G32" s="54">
        <f t="shared" si="3"/>
        <v>558</v>
      </c>
      <c r="H32" s="57" t="s">
        <v>122</v>
      </c>
      <c r="I32" s="57" t="s">
        <v>123</v>
      </c>
      <c r="J32" s="67">
        <f>VLOOKUP(I32,[1]项目2—精神障碍社区康复服务试点项目地区!$D$5:$H$37,5,0)</f>
        <v>200</v>
      </c>
      <c r="K32" s="67"/>
      <c r="L32" s="67">
        <f>ROUND(900*J32/$J$7,0)</f>
        <v>20</v>
      </c>
      <c r="M32" s="82">
        <f t="shared" si="15"/>
        <v>220</v>
      </c>
      <c r="N32" s="57" t="s">
        <v>124</v>
      </c>
      <c r="O32" s="57" t="s">
        <v>125</v>
      </c>
      <c r="P32" s="67">
        <f>[1]项目3—加强困境儿童关爱服务试点项目地区!J23</f>
        <v>300</v>
      </c>
      <c r="Q32" s="67"/>
      <c r="R32" s="82">
        <f>ROUND(1300*P32/$P$7,0)</f>
        <v>42</v>
      </c>
      <c r="S32" s="67">
        <f t="shared" si="16"/>
        <v>342</v>
      </c>
      <c r="T32" s="95">
        <f>SUM(G32:G33,M32,S32)</f>
        <v>1567</v>
      </c>
      <c r="U32" s="46"/>
    </row>
    <row r="33" ht="18" customHeight="true" spans="1:21">
      <c r="A33" s="46"/>
      <c r="B33" s="9" t="s">
        <v>126</v>
      </c>
      <c r="C33" s="9" t="s">
        <v>127</v>
      </c>
      <c r="D33" s="48">
        <f>VLOOKUP(C33,[1]项目1—县域养老服务体系创新试点项目地区!$E$5:$L$63,8,FALSE)</f>
        <v>400</v>
      </c>
      <c r="E33" s="52"/>
      <c r="F33" s="53">
        <f t="shared" si="6"/>
        <v>47</v>
      </c>
      <c r="G33" s="54">
        <f t="shared" si="3"/>
        <v>447</v>
      </c>
      <c r="H33" s="58"/>
      <c r="I33" s="58"/>
      <c r="J33" s="69"/>
      <c r="K33" s="69"/>
      <c r="L33" s="69"/>
      <c r="M33" s="84"/>
      <c r="N33" s="58"/>
      <c r="O33" s="58"/>
      <c r="P33" s="69"/>
      <c r="Q33" s="69"/>
      <c r="R33" s="84"/>
      <c r="S33" s="69"/>
      <c r="T33" s="94"/>
      <c r="U33" s="46"/>
    </row>
    <row r="34" ht="18" customHeight="true" spans="1:21">
      <c r="A34" s="46" t="s">
        <v>128</v>
      </c>
      <c r="B34" s="9" t="s">
        <v>129</v>
      </c>
      <c r="C34" s="9" t="s">
        <v>130</v>
      </c>
      <c r="D34" s="48">
        <f>VLOOKUP(C34,[1]项目1—县域养老服务体系创新试点项目地区!$E$5:$L$63,8,FALSE)</f>
        <v>600</v>
      </c>
      <c r="E34" s="52"/>
      <c r="F34" s="53">
        <f>ROUND(3100*D34/$D$7,0)+1</f>
        <v>71</v>
      </c>
      <c r="G34" s="54">
        <f t="shared" si="3"/>
        <v>671</v>
      </c>
      <c r="H34" s="57" t="s">
        <v>129</v>
      </c>
      <c r="I34" s="74" t="s">
        <v>131</v>
      </c>
      <c r="J34" s="67">
        <f>VLOOKUP(I34,[1]项目2—精神障碍社区康复服务试点项目地区!$D$5:$H$37,5,0)</f>
        <v>300</v>
      </c>
      <c r="K34" s="67"/>
      <c r="L34" s="67">
        <f>ROUND(900*J34/$J$7,0)</f>
        <v>30</v>
      </c>
      <c r="M34" s="82">
        <f t="shared" ref="M34:M37" si="17">SUM(J34:L34)</f>
        <v>330</v>
      </c>
      <c r="N34" s="13" t="s">
        <v>132</v>
      </c>
      <c r="O34" s="13" t="s">
        <v>133</v>
      </c>
      <c r="P34" s="85">
        <f>[1]项目3—加强困境儿童关爱服务试点项目地区!J7</f>
        <v>400</v>
      </c>
      <c r="Q34" s="67">
        <v>130</v>
      </c>
      <c r="R34" s="82">
        <f>ROUND(1300*P34/$P$7,0)+1</f>
        <v>58</v>
      </c>
      <c r="S34" s="67">
        <f>SUM(P34:R34)</f>
        <v>588</v>
      </c>
      <c r="T34" s="95">
        <f>SUM(G34:G35,M34,S34)</f>
        <v>2355</v>
      </c>
      <c r="U34" s="46"/>
    </row>
    <row r="35" ht="18" customHeight="true" spans="1:21">
      <c r="A35" s="46"/>
      <c r="B35" s="13" t="s">
        <v>134</v>
      </c>
      <c r="C35" s="13" t="s">
        <v>135</v>
      </c>
      <c r="D35" s="49">
        <f>VLOOKUP(C35,[1]项目1—县域养老服务体系创新试点项目地区!$E$5:$L$63,8,FALSE)</f>
        <v>500</v>
      </c>
      <c r="E35" s="52">
        <v>207</v>
      </c>
      <c r="F35" s="53">
        <f>ROUND(3100*D35/$D$7,0)+1</f>
        <v>59</v>
      </c>
      <c r="G35" s="54">
        <f t="shared" si="3"/>
        <v>766</v>
      </c>
      <c r="H35" s="58"/>
      <c r="I35" s="75"/>
      <c r="J35" s="69"/>
      <c r="K35" s="69"/>
      <c r="L35" s="69"/>
      <c r="M35" s="84"/>
      <c r="N35" s="13"/>
      <c r="O35" s="13"/>
      <c r="P35" s="86"/>
      <c r="Q35" s="69"/>
      <c r="R35" s="84"/>
      <c r="S35" s="69"/>
      <c r="T35" s="94"/>
      <c r="U35" s="46"/>
    </row>
    <row r="36" ht="18" customHeight="true" spans="1:21">
      <c r="A36" s="46" t="s">
        <v>136</v>
      </c>
      <c r="B36" s="13" t="s">
        <v>137</v>
      </c>
      <c r="C36" s="13" t="s">
        <v>138</v>
      </c>
      <c r="D36" s="49">
        <f>VLOOKUP(C36,[1]项目1—县域养老服务体系创新试点项目地区!$E$5:$L$63,8,FALSE)</f>
        <v>600</v>
      </c>
      <c r="E36" s="52">
        <v>207</v>
      </c>
      <c r="F36" s="53">
        <f>ROUND(3100*D36/$D$7,0)+1</f>
        <v>71</v>
      </c>
      <c r="G36" s="54">
        <f t="shared" si="3"/>
        <v>878</v>
      </c>
      <c r="H36" s="9" t="s">
        <v>137</v>
      </c>
      <c r="I36" s="9" t="s">
        <v>139</v>
      </c>
      <c r="J36" s="52">
        <f>VLOOKUP(I36,[1]项目2—精神障碍社区康复服务试点项目地区!$D$5:$H$37,5,0)</f>
        <v>300</v>
      </c>
      <c r="K36" s="52"/>
      <c r="L36" s="52">
        <f>ROUND(900*J36/$J$7,0)</f>
        <v>30</v>
      </c>
      <c r="M36" s="81">
        <f t="shared" si="17"/>
        <v>330</v>
      </c>
      <c r="N36" s="9"/>
      <c r="O36" s="9"/>
      <c r="P36" s="52"/>
      <c r="Q36" s="52"/>
      <c r="R36" s="81"/>
      <c r="S36" s="52"/>
      <c r="T36" s="94">
        <f>SUM(G36,M36,S36)</f>
        <v>1208</v>
      </c>
      <c r="U36" s="46"/>
    </row>
    <row r="37" ht="18" customHeight="true" spans="1:21">
      <c r="A37" s="46" t="s">
        <v>140</v>
      </c>
      <c r="B37" s="13" t="s">
        <v>141</v>
      </c>
      <c r="C37" s="13" t="s">
        <v>142</v>
      </c>
      <c r="D37" s="49">
        <f>VLOOKUP(C37,[1]项目1—县域养老服务体系创新试点项目地区!$E$5:$L$63,8,FALSE)</f>
        <v>500</v>
      </c>
      <c r="E37" s="52">
        <v>207</v>
      </c>
      <c r="F37" s="53">
        <f>ROUND(3100*D37/$D$7,0)+1</f>
        <v>59</v>
      </c>
      <c r="G37" s="54">
        <f t="shared" si="3"/>
        <v>766</v>
      </c>
      <c r="H37" s="57" t="s">
        <v>143</v>
      </c>
      <c r="I37" s="74" t="s">
        <v>144</v>
      </c>
      <c r="J37" s="67">
        <f>VLOOKUP(I37,[1]项目2—精神障碍社区康复服务试点项目地区!$D$5:$H$37,5,0)</f>
        <v>300</v>
      </c>
      <c r="K37" s="67"/>
      <c r="L37" s="67">
        <f>ROUND(900*J37/$J$7,0)</f>
        <v>30</v>
      </c>
      <c r="M37" s="82">
        <f t="shared" si="17"/>
        <v>330</v>
      </c>
      <c r="N37" s="57" t="s">
        <v>145</v>
      </c>
      <c r="O37" s="57" t="s">
        <v>146</v>
      </c>
      <c r="P37" s="67">
        <f>[1]项目3—加强困境儿童关爱服务试点项目地区!J13</f>
        <v>400</v>
      </c>
      <c r="Q37" s="67"/>
      <c r="R37" s="82">
        <f>ROUND(1300*P37/$P$7,0)</f>
        <v>57</v>
      </c>
      <c r="S37" s="67">
        <f t="shared" ref="S37:S42" si="18">SUM(P37:R37)</f>
        <v>457</v>
      </c>
      <c r="T37" s="95">
        <f>SUM(G37:G39,M37,S37)</f>
        <v>2781</v>
      </c>
      <c r="U37" s="46"/>
    </row>
    <row r="38" ht="18" customHeight="true" spans="1:21">
      <c r="A38" s="46"/>
      <c r="B38" s="9" t="s">
        <v>147</v>
      </c>
      <c r="C38" s="9" t="s">
        <v>148</v>
      </c>
      <c r="D38" s="48">
        <f>VLOOKUP(C38,[1]项目1—县域养老服务体系创新试点项目地区!$E$5:$L$63,8,FALSE)</f>
        <v>500</v>
      </c>
      <c r="E38" s="52"/>
      <c r="F38" s="53">
        <f t="shared" si="6"/>
        <v>58</v>
      </c>
      <c r="G38" s="54">
        <f t="shared" si="3"/>
        <v>558</v>
      </c>
      <c r="H38" s="59"/>
      <c r="I38" s="79"/>
      <c r="J38" s="68"/>
      <c r="K38" s="68"/>
      <c r="L38" s="68"/>
      <c r="M38" s="83"/>
      <c r="N38" s="59"/>
      <c r="O38" s="59"/>
      <c r="P38" s="68"/>
      <c r="Q38" s="68"/>
      <c r="R38" s="83"/>
      <c r="S38" s="68"/>
      <c r="T38" s="95"/>
      <c r="U38" s="46"/>
    </row>
    <row r="39" ht="18" customHeight="true" spans="1:21">
      <c r="A39" s="46"/>
      <c r="B39" s="9" t="s">
        <v>149</v>
      </c>
      <c r="C39" s="9" t="s">
        <v>150</v>
      </c>
      <c r="D39" s="48">
        <f>VLOOKUP(C39,[1]项目1—县域养老服务体系创新试点项目地区!$E$5:$L$63,8,FALSE)</f>
        <v>600</v>
      </c>
      <c r="E39" s="52"/>
      <c r="F39" s="53">
        <f t="shared" si="6"/>
        <v>70</v>
      </c>
      <c r="G39" s="54">
        <f t="shared" si="3"/>
        <v>670</v>
      </c>
      <c r="H39" s="58"/>
      <c r="I39" s="75"/>
      <c r="J39" s="69"/>
      <c r="K39" s="69"/>
      <c r="L39" s="69"/>
      <c r="M39" s="84"/>
      <c r="N39" s="58"/>
      <c r="O39" s="58"/>
      <c r="P39" s="69"/>
      <c r="Q39" s="69"/>
      <c r="R39" s="84"/>
      <c r="S39" s="69"/>
      <c r="T39" s="94"/>
      <c r="U39" s="46"/>
    </row>
    <row r="40" ht="18" customHeight="true" spans="1:21">
      <c r="A40" s="46" t="s">
        <v>151</v>
      </c>
      <c r="B40" s="9" t="s">
        <v>152</v>
      </c>
      <c r="C40" s="9" t="s">
        <v>153</v>
      </c>
      <c r="D40" s="48">
        <f>VLOOKUP(C40,[1]项目1—县域养老服务体系创新试点项目地区!$E$5:$L$63,8,FALSE)</f>
        <v>600</v>
      </c>
      <c r="E40" s="52"/>
      <c r="F40" s="53">
        <f t="shared" si="6"/>
        <v>70</v>
      </c>
      <c r="G40" s="54">
        <f t="shared" si="3"/>
        <v>670</v>
      </c>
      <c r="H40" s="57" t="s">
        <v>154</v>
      </c>
      <c r="I40" s="74" t="s">
        <v>155</v>
      </c>
      <c r="J40" s="67">
        <f>VLOOKUP(I40,[1]项目2—精神障碍社区康复服务试点项目地区!$D$5:$H$37,5,0)</f>
        <v>300</v>
      </c>
      <c r="K40" s="67"/>
      <c r="L40" s="67">
        <f>ROUND(900*J40/$J$7,0)</f>
        <v>30</v>
      </c>
      <c r="M40" s="82">
        <f t="shared" ref="M40:M45" si="19">SUM(J40:L40)</f>
        <v>330</v>
      </c>
      <c r="N40" s="57" t="s">
        <v>156</v>
      </c>
      <c r="O40" s="57" t="s">
        <v>156</v>
      </c>
      <c r="P40" s="67">
        <f>[1]项目3—加强困境儿童关爱服务试点项目地区!J21</f>
        <v>300</v>
      </c>
      <c r="Q40" s="67"/>
      <c r="R40" s="82">
        <f>ROUND(1300*P40/$P$7,0)</f>
        <v>42</v>
      </c>
      <c r="S40" s="67">
        <f t="shared" si="18"/>
        <v>342</v>
      </c>
      <c r="T40" s="95">
        <f>SUM(G40:G41,M40,S40)</f>
        <v>1900</v>
      </c>
      <c r="U40" s="46"/>
    </row>
    <row r="41" ht="18" customHeight="true" spans="1:21">
      <c r="A41" s="46"/>
      <c r="B41" s="9" t="s">
        <v>157</v>
      </c>
      <c r="C41" s="9" t="s">
        <v>158</v>
      </c>
      <c r="D41" s="48">
        <f>VLOOKUP(C41,[1]项目1—县域养老服务体系创新试点项目地区!$E$5:$L$63,8,FALSE)</f>
        <v>500</v>
      </c>
      <c r="E41" s="52"/>
      <c r="F41" s="53">
        <f t="shared" si="6"/>
        <v>58</v>
      </c>
      <c r="G41" s="54">
        <f t="shared" si="3"/>
        <v>558</v>
      </c>
      <c r="H41" s="58"/>
      <c r="I41" s="75"/>
      <c r="J41" s="69"/>
      <c r="K41" s="69"/>
      <c r="L41" s="69"/>
      <c r="M41" s="84"/>
      <c r="N41" s="58"/>
      <c r="O41" s="58"/>
      <c r="P41" s="69"/>
      <c r="Q41" s="69"/>
      <c r="R41" s="84"/>
      <c r="S41" s="69"/>
      <c r="T41" s="94"/>
      <c r="U41" s="46"/>
    </row>
    <row r="42" ht="18" customHeight="true" spans="1:21">
      <c r="A42" s="46" t="s">
        <v>159</v>
      </c>
      <c r="B42" s="9" t="s">
        <v>160</v>
      </c>
      <c r="C42" s="9" t="s">
        <v>161</v>
      </c>
      <c r="D42" s="48">
        <f>VLOOKUP(C42,[1]项目1—县域养老服务体系创新试点项目地区!$E$5:$L$63,8,FALSE)</f>
        <v>500</v>
      </c>
      <c r="E42" s="52"/>
      <c r="F42" s="53">
        <f>ROUND(3100*D42/$D$7,0)+1</f>
        <v>59</v>
      </c>
      <c r="G42" s="54">
        <f t="shared" si="3"/>
        <v>559</v>
      </c>
      <c r="H42" s="57" t="s">
        <v>162</v>
      </c>
      <c r="I42" s="57" t="s">
        <v>163</v>
      </c>
      <c r="J42" s="67">
        <f>VLOOKUP(I42,[1]项目2—精神障碍社区康复服务试点项目地区!$D$5:$H$37,5,0)</f>
        <v>400</v>
      </c>
      <c r="K42" s="67"/>
      <c r="L42" s="67">
        <f>ROUND(900*J42/$J$7,0)</f>
        <v>40</v>
      </c>
      <c r="M42" s="82">
        <f t="shared" si="19"/>
        <v>440</v>
      </c>
      <c r="N42" s="57" t="s">
        <v>164</v>
      </c>
      <c r="O42" s="57" t="s">
        <v>165</v>
      </c>
      <c r="P42" s="67">
        <f>[1]项目3—加强困境儿童关爱服务试点项目地区!J8</f>
        <v>400</v>
      </c>
      <c r="Q42" s="67"/>
      <c r="R42" s="82">
        <f>ROUND(1300*P42/$P$7,0)</f>
        <v>57</v>
      </c>
      <c r="S42" s="67">
        <f t="shared" si="18"/>
        <v>457</v>
      </c>
      <c r="T42" s="95">
        <f>SUM(G42:G44,M42,S42)</f>
        <v>2781</v>
      </c>
      <c r="U42" s="46"/>
    </row>
    <row r="43" ht="18" customHeight="true" spans="1:21">
      <c r="A43" s="46"/>
      <c r="B43" s="9" t="s">
        <v>166</v>
      </c>
      <c r="C43" s="9" t="s">
        <v>167</v>
      </c>
      <c r="D43" s="48">
        <f>VLOOKUP(C43,[1]项目1—县域养老服务体系创新试点项目地区!$E$5:$L$63,8,FALSE)</f>
        <v>500</v>
      </c>
      <c r="E43" s="52"/>
      <c r="F43" s="53">
        <f>ROUND(3100*D43/$D$7,0)+1</f>
        <v>59</v>
      </c>
      <c r="G43" s="54">
        <f t="shared" si="3"/>
        <v>559</v>
      </c>
      <c r="H43" s="59"/>
      <c r="I43" s="59"/>
      <c r="J43" s="68"/>
      <c r="K43" s="68"/>
      <c r="L43" s="68"/>
      <c r="M43" s="83"/>
      <c r="N43" s="59"/>
      <c r="O43" s="59"/>
      <c r="P43" s="68"/>
      <c r="Q43" s="68"/>
      <c r="R43" s="83"/>
      <c r="S43" s="68"/>
      <c r="T43" s="95"/>
      <c r="U43" s="46"/>
    </row>
    <row r="44" ht="18" customHeight="true" spans="1:21">
      <c r="A44" s="46"/>
      <c r="B44" s="13" t="s">
        <v>168</v>
      </c>
      <c r="C44" s="13" t="s">
        <v>169</v>
      </c>
      <c r="D44" s="49">
        <f>VLOOKUP(C44,[1]项目1—县域养老服务体系创新试点项目地区!$E$5:$L$63,8,FALSE)</f>
        <v>500</v>
      </c>
      <c r="E44" s="52">
        <v>207</v>
      </c>
      <c r="F44" s="53">
        <f>ROUND(3100*D44/$D$7,0)+1</f>
        <v>59</v>
      </c>
      <c r="G44" s="54">
        <f t="shared" si="3"/>
        <v>766</v>
      </c>
      <c r="H44" s="58"/>
      <c r="I44" s="58"/>
      <c r="J44" s="69"/>
      <c r="K44" s="69"/>
      <c r="L44" s="69"/>
      <c r="M44" s="84"/>
      <c r="N44" s="58"/>
      <c r="O44" s="58"/>
      <c r="P44" s="69"/>
      <c r="Q44" s="69"/>
      <c r="R44" s="84"/>
      <c r="S44" s="69"/>
      <c r="T44" s="94"/>
      <c r="U44" s="46"/>
    </row>
    <row r="45" ht="18" customHeight="true" spans="1:21">
      <c r="A45" s="46" t="s">
        <v>170</v>
      </c>
      <c r="B45" s="9" t="s">
        <v>171</v>
      </c>
      <c r="C45" s="9" t="s">
        <v>172</v>
      </c>
      <c r="D45" s="48">
        <f>VLOOKUP(C45,[1]项目1—县域养老服务体系创新试点项目地区!$E$5:$L$63,8,FALSE)</f>
        <v>500</v>
      </c>
      <c r="E45" s="52"/>
      <c r="F45" s="53">
        <f t="shared" ref="F42:F66" si="20">ROUND(3100*D45/$D$7,0)</f>
        <v>58</v>
      </c>
      <c r="G45" s="54">
        <f t="shared" si="3"/>
        <v>558</v>
      </c>
      <c r="H45" s="60" t="s">
        <v>173</v>
      </c>
      <c r="I45" s="60" t="s">
        <v>174</v>
      </c>
      <c r="J45" s="70"/>
      <c r="K45" s="67">
        <v>-160</v>
      </c>
      <c r="L45" s="67"/>
      <c r="M45" s="82">
        <f t="shared" si="19"/>
        <v>-160</v>
      </c>
      <c r="N45" s="55" t="s">
        <v>171</v>
      </c>
      <c r="O45" s="55" t="s">
        <v>175</v>
      </c>
      <c r="P45" s="85">
        <f>[1]项目3—加强困境儿童关爱服务试点项目地区!J24</f>
        <v>300</v>
      </c>
      <c r="Q45" s="67">
        <v>130</v>
      </c>
      <c r="R45" s="82">
        <f>ROUND(1300*P45/$P$7,0)+1</f>
        <v>43</v>
      </c>
      <c r="S45" s="67">
        <f t="shared" ref="S45:S48" si="21">SUM(P45:R45)</f>
        <v>473</v>
      </c>
      <c r="T45" s="95">
        <f>SUM(G45:G46,M45,S45)</f>
        <v>1318</v>
      </c>
      <c r="U45" s="46"/>
    </row>
    <row r="46" ht="18" customHeight="true" spans="1:21">
      <c r="A46" s="46"/>
      <c r="B46" s="9" t="s">
        <v>176</v>
      </c>
      <c r="C46" s="9" t="s">
        <v>177</v>
      </c>
      <c r="D46" s="48">
        <f>VLOOKUP(C46,[1]项目1—县域养老服务体系创新试点项目地区!$E$5:$L$63,8,FALSE)</f>
        <v>400</v>
      </c>
      <c r="E46" s="52"/>
      <c r="F46" s="53">
        <f t="shared" si="20"/>
        <v>47</v>
      </c>
      <c r="G46" s="54">
        <f t="shared" si="3"/>
        <v>447</v>
      </c>
      <c r="H46" s="61"/>
      <c r="I46" s="61"/>
      <c r="J46" s="71"/>
      <c r="K46" s="69"/>
      <c r="L46" s="69"/>
      <c r="M46" s="84"/>
      <c r="N46" s="56"/>
      <c r="O46" s="56"/>
      <c r="P46" s="86"/>
      <c r="Q46" s="69"/>
      <c r="R46" s="84"/>
      <c r="S46" s="69"/>
      <c r="T46" s="94"/>
      <c r="U46" s="46"/>
    </row>
    <row r="47" ht="18" customHeight="true" spans="1:21">
      <c r="A47" s="46" t="s">
        <v>178</v>
      </c>
      <c r="B47" s="9" t="s">
        <v>179</v>
      </c>
      <c r="C47" s="9" t="s">
        <v>180</v>
      </c>
      <c r="D47" s="48">
        <f>VLOOKUP(C47,[1]项目1—县域养老服务体系创新试点项目地区!$E$5:$L$63,8,FALSE)</f>
        <v>500</v>
      </c>
      <c r="E47" s="52"/>
      <c r="F47" s="53">
        <f t="shared" si="20"/>
        <v>58</v>
      </c>
      <c r="G47" s="54">
        <f t="shared" si="3"/>
        <v>558</v>
      </c>
      <c r="H47" s="9"/>
      <c r="I47" s="9"/>
      <c r="J47" s="52"/>
      <c r="K47" s="52"/>
      <c r="L47" s="52"/>
      <c r="M47" s="81"/>
      <c r="N47" s="9" t="s">
        <v>179</v>
      </c>
      <c r="O47" s="9" t="s">
        <v>181</v>
      </c>
      <c r="P47" s="52">
        <f>[1]项目3—加强困境儿童关爱服务试点项目地区!J11</f>
        <v>400</v>
      </c>
      <c r="Q47" s="52"/>
      <c r="R47" s="81">
        <f>ROUND(1300*P47/$P$7,0)</f>
        <v>57</v>
      </c>
      <c r="S47" s="52">
        <f t="shared" si="21"/>
        <v>457</v>
      </c>
      <c r="T47" s="94">
        <f t="shared" ref="T47:T51" si="22">SUM(G47,M47,S47)</f>
        <v>1015</v>
      </c>
      <c r="U47" s="46"/>
    </row>
    <row r="48" ht="18" customHeight="true" spans="1:21">
      <c r="A48" s="46" t="s">
        <v>182</v>
      </c>
      <c r="B48" s="17" t="s">
        <v>183</v>
      </c>
      <c r="C48" s="10" t="s">
        <v>184</v>
      </c>
      <c r="D48" s="47"/>
      <c r="E48" s="52">
        <v>-240</v>
      </c>
      <c r="F48" s="53">
        <f t="shared" si="20"/>
        <v>0</v>
      </c>
      <c r="G48" s="54">
        <f t="shared" si="3"/>
        <v>-240</v>
      </c>
      <c r="H48" s="57" t="s">
        <v>185</v>
      </c>
      <c r="I48" s="57" t="s">
        <v>186</v>
      </c>
      <c r="J48" s="67">
        <f>VLOOKUP(I48,[1]项目2—精神障碍社区康复服务试点项目地区!$D$5:$H$37,5,0)</f>
        <v>300</v>
      </c>
      <c r="K48" s="67"/>
      <c r="L48" s="67">
        <f>ROUND(900*J48/$J$7,0)</f>
        <v>30</v>
      </c>
      <c r="M48" s="82">
        <f t="shared" ref="M47:M52" si="23">SUM(J48:L48)</f>
        <v>330</v>
      </c>
      <c r="N48" s="57" t="s">
        <v>187</v>
      </c>
      <c r="O48" s="57" t="s">
        <v>188</v>
      </c>
      <c r="P48" s="67">
        <f>[1]项目3—加强困境儿童关爱服务试点项目地区!J12</f>
        <v>400</v>
      </c>
      <c r="Q48" s="67"/>
      <c r="R48" s="82">
        <f>ROUND(1300*P48/$P$7,0)</f>
        <v>57</v>
      </c>
      <c r="S48" s="67">
        <f t="shared" si="21"/>
        <v>457</v>
      </c>
      <c r="T48" s="95">
        <f>SUM(G48:G49,M48,S48)</f>
        <v>1105</v>
      </c>
      <c r="U48" s="46"/>
    </row>
    <row r="49" ht="18" customHeight="true" spans="1:21">
      <c r="A49" s="46"/>
      <c r="B49" s="9" t="s">
        <v>189</v>
      </c>
      <c r="C49" s="9" t="s">
        <v>190</v>
      </c>
      <c r="D49" s="48">
        <f>VLOOKUP(C49,[1]项目1—县域养老服务体系创新试点项目地区!$E$5:$L$63,8,FALSE)</f>
        <v>500</v>
      </c>
      <c r="E49" s="52"/>
      <c r="F49" s="53">
        <f t="shared" si="20"/>
        <v>58</v>
      </c>
      <c r="G49" s="54">
        <f t="shared" si="3"/>
        <v>558</v>
      </c>
      <c r="H49" s="58"/>
      <c r="I49" s="58"/>
      <c r="J49" s="69"/>
      <c r="K49" s="69"/>
      <c r="L49" s="69"/>
      <c r="M49" s="84"/>
      <c r="N49" s="58"/>
      <c r="O49" s="58"/>
      <c r="P49" s="69"/>
      <c r="Q49" s="69"/>
      <c r="R49" s="84"/>
      <c r="S49" s="69"/>
      <c r="T49" s="94"/>
      <c r="U49" s="46"/>
    </row>
    <row r="50" ht="18" customHeight="true" spans="1:21">
      <c r="A50" s="46" t="s">
        <v>191</v>
      </c>
      <c r="B50" s="9"/>
      <c r="C50" s="9" t="s">
        <v>192</v>
      </c>
      <c r="D50" s="48">
        <f>VLOOKUP(C50,[1]项目1—县域养老服务体系创新试点项目地区!$E$5:$L$63,8,FALSE)</f>
        <v>400</v>
      </c>
      <c r="E50" s="52"/>
      <c r="F50" s="53">
        <f t="shared" si="20"/>
        <v>47</v>
      </c>
      <c r="G50" s="54">
        <f t="shared" si="3"/>
        <v>447</v>
      </c>
      <c r="H50" s="9"/>
      <c r="I50" s="9" t="s">
        <v>193</v>
      </c>
      <c r="J50" s="52">
        <f>VLOOKUP(I50,[1]项目2—精神障碍社区康复服务试点项目地区!$D$5:$H$37,5,0)</f>
        <v>300</v>
      </c>
      <c r="K50" s="52"/>
      <c r="L50" s="52">
        <f>ROUND(900*J50/$J$7,0)</f>
        <v>30</v>
      </c>
      <c r="M50" s="81">
        <f t="shared" si="23"/>
        <v>330</v>
      </c>
      <c r="N50" s="9"/>
      <c r="O50" s="9" t="s">
        <v>194</v>
      </c>
      <c r="P50" s="52">
        <f>[1]项目3—加强困境儿童关爱服务试点项目地区!J22</f>
        <v>300</v>
      </c>
      <c r="Q50" s="52"/>
      <c r="R50" s="81">
        <f>ROUND(1300*P50/$P$7,0)</f>
        <v>42</v>
      </c>
      <c r="S50" s="52">
        <f t="shared" ref="S50:S52" si="24">SUM(P50:R50)</f>
        <v>342</v>
      </c>
      <c r="T50" s="94">
        <f t="shared" si="22"/>
        <v>1119</v>
      </c>
      <c r="U50" s="46"/>
    </row>
    <row r="51" ht="31" customHeight="true" spans="1:21">
      <c r="A51" s="46" t="s">
        <v>195</v>
      </c>
      <c r="B51" s="9"/>
      <c r="C51" s="9" t="s">
        <v>196</v>
      </c>
      <c r="D51" s="48">
        <f>VLOOKUP(C51,[1]项目1—县域养老服务体系创新试点项目地区!$E$5:$L$63,8,FALSE)</f>
        <v>600</v>
      </c>
      <c r="E51" s="52"/>
      <c r="F51" s="53">
        <f t="shared" si="20"/>
        <v>70</v>
      </c>
      <c r="G51" s="54">
        <f t="shared" si="3"/>
        <v>670</v>
      </c>
      <c r="H51" s="13"/>
      <c r="I51" s="13" t="s">
        <v>197</v>
      </c>
      <c r="J51" s="66">
        <f>VLOOKUP(I51,[1]项目2—精神障碍社区康复服务试点项目地区!$D$5:$H$37,5,0)</f>
        <v>300</v>
      </c>
      <c r="K51" s="52">
        <v>120</v>
      </c>
      <c r="L51" s="52">
        <f>ROUND(900*J51/$J$7,0)</f>
        <v>30</v>
      </c>
      <c r="M51" s="81">
        <f t="shared" si="23"/>
        <v>450</v>
      </c>
      <c r="N51" s="13"/>
      <c r="O51" s="13" t="s">
        <v>198</v>
      </c>
      <c r="P51" s="66">
        <f>[1]项目3—加强困境儿童关爱服务试点项目地区!J17</f>
        <v>300</v>
      </c>
      <c r="Q51" s="52">
        <v>130</v>
      </c>
      <c r="R51" s="81">
        <f>ROUND(1300*P51/$P$7,0)+1</f>
        <v>43</v>
      </c>
      <c r="S51" s="52">
        <f t="shared" si="24"/>
        <v>473</v>
      </c>
      <c r="T51" s="94">
        <f t="shared" si="22"/>
        <v>1593</v>
      </c>
      <c r="U51" s="46"/>
    </row>
    <row r="52" ht="18" customHeight="true" spans="1:21">
      <c r="A52" s="46" t="s">
        <v>199</v>
      </c>
      <c r="B52" s="9" t="s">
        <v>200</v>
      </c>
      <c r="C52" s="9" t="s">
        <v>201</v>
      </c>
      <c r="D52" s="48">
        <f>VLOOKUP(C52,[1]项目1—县域养老服务体系创新试点项目地区!$E$5:$L$63,8,FALSE)</f>
        <v>600</v>
      </c>
      <c r="E52" s="52"/>
      <c r="F52" s="53">
        <f t="shared" si="20"/>
        <v>70</v>
      </c>
      <c r="G52" s="54">
        <f t="shared" si="3"/>
        <v>670</v>
      </c>
      <c r="H52" s="57" t="s">
        <v>202</v>
      </c>
      <c r="I52" s="57" t="s">
        <v>203</v>
      </c>
      <c r="J52" s="67">
        <f>VLOOKUP(I52,[1]项目2—精神障碍社区康复服务试点项目地区!$D$5:$H$37,5,0)</f>
        <v>300</v>
      </c>
      <c r="K52" s="67"/>
      <c r="L52" s="67">
        <f>ROUND(900*J52/$J$7,0)</f>
        <v>30</v>
      </c>
      <c r="M52" s="82">
        <f t="shared" si="23"/>
        <v>330</v>
      </c>
      <c r="N52" s="60" t="s">
        <v>204</v>
      </c>
      <c r="O52" s="60" t="s">
        <v>205</v>
      </c>
      <c r="P52" s="70"/>
      <c r="Q52" s="67">
        <v>-120</v>
      </c>
      <c r="R52" s="82"/>
      <c r="S52" s="67">
        <f t="shared" si="24"/>
        <v>-120</v>
      </c>
      <c r="T52" s="95">
        <f>SUM(G52:G54,M52,S52)</f>
        <v>2108</v>
      </c>
      <c r="U52" s="46"/>
    </row>
    <row r="53" ht="18" customHeight="true" spans="1:21">
      <c r="A53" s="46"/>
      <c r="B53" s="9" t="s">
        <v>206</v>
      </c>
      <c r="C53" s="9" t="s">
        <v>207</v>
      </c>
      <c r="D53" s="48">
        <f>VLOOKUP(C53,[1]项目1—县域养老服务体系创新试点项目地区!$E$5:$L$63,8,FALSE)</f>
        <v>600</v>
      </c>
      <c r="E53" s="52"/>
      <c r="F53" s="53">
        <f t="shared" si="20"/>
        <v>70</v>
      </c>
      <c r="G53" s="54">
        <f t="shared" si="3"/>
        <v>670</v>
      </c>
      <c r="H53" s="59"/>
      <c r="I53" s="59"/>
      <c r="J53" s="68"/>
      <c r="K53" s="68"/>
      <c r="L53" s="68"/>
      <c r="M53" s="83"/>
      <c r="N53" s="87"/>
      <c r="O53" s="87"/>
      <c r="P53" s="88"/>
      <c r="Q53" s="68"/>
      <c r="R53" s="83"/>
      <c r="S53" s="68"/>
      <c r="T53" s="95"/>
      <c r="U53" s="46"/>
    </row>
    <row r="54" ht="18" customHeight="true" spans="1:21">
      <c r="A54" s="46"/>
      <c r="B54" s="9" t="s">
        <v>208</v>
      </c>
      <c r="C54" s="9" t="s">
        <v>209</v>
      </c>
      <c r="D54" s="48">
        <f>VLOOKUP(C54,[1]项目1—县域养老服务体系创新试点项目地区!$E$5:$L$63,8,FALSE)</f>
        <v>500</v>
      </c>
      <c r="E54" s="52"/>
      <c r="F54" s="53">
        <f t="shared" si="20"/>
        <v>58</v>
      </c>
      <c r="G54" s="54">
        <f t="shared" si="3"/>
        <v>558</v>
      </c>
      <c r="H54" s="58"/>
      <c r="I54" s="58"/>
      <c r="J54" s="69"/>
      <c r="K54" s="69"/>
      <c r="L54" s="69"/>
      <c r="M54" s="84"/>
      <c r="N54" s="61"/>
      <c r="O54" s="61"/>
      <c r="P54" s="71"/>
      <c r="Q54" s="69"/>
      <c r="R54" s="84"/>
      <c r="S54" s="69"/>
      <c r="T54" s="94"/>
      <c r="U54" s="46"/>
    </row>
    <row r="55" ht="18" customHeight="true" spans="1:21">
      <c r="A55" s="46" t="s">
        <v>210</v>
      </c>
      <c r="B55" s="9" t="s">
        <v>211</v>
      </c>
      <c r="C55" s="9" t="s">
        <v>212</v>
      </c>
      <c r="D55" s="48">
        <f>VLOOKUP(C55,[1]项目1—县域养老服务体系创新试点项目地区!$E$5:$L$63,8,FALSE)</f>
        <v>500</v>
      </c>
      <c r="E55" s="52"/>
      <c r="F55" s="53">
        <f t="shared" si="20"/>
        <v>58</v>
      </c>
      <c r="G55" s="54">
        <f t="shared" si="3"/>
        <v>558</v>
      </c>
      <c r="H55" s="57" t="s">
        <v>213</v>
      </c>
      <c r="I55" s="74" t="s">
        <v>214</v>
      </c>
      <c r="J55" s="67">
        <f>VLOOKUP(I55,[1]项目2—精神障碍社区康复服务试点项目地区!$D$5:$H$37,5,0)</f>
        <v>400</v>
      </c>
      <c r="K55" s="67"/>
      <c r="L55" s="67">
        <f>ROUND(900*J55/$J$7,0)</f>
        <v>40</v>
      </c>
      <c r="M55" s="82">
        <f t="shared" ref="M55:M60" si="25">SUM(J55:L55)</f>
        <v>440</v>
      </c>
      <c r="N55" s="57" t="s">
        <v>215</v>
      </c>
      <c r="O55" s="57" t="s">
        <v>216</v>
      </c>
      <c r="P55" s="67">
        <f>[1]项目3—加强困境儿童关爱服务试点项目地区!J5</f>
        <v>400</v>
      </c>
      <c r="Q55" s="67"/>
      <c r="R55" s="82">
        <f>ROUND(1300*P55/$P$7,0)</f>
        <v>57</v>
      </c>
      <c r="S55" s="67">
        <f t="shared" ref="S55:S60" si="26">SUM(P55:R55)</f>
        <v>457</v>
      </c>
      <c r="T55" s="95">
        <f t="shared" ref="T55:T60" si="27">SUM(G55:G56,M55,S55)</f>
        <v>2013</v>
      </c>
      <c r="U55" s="46"/>
    </row>
    <row r="56" ht="18" customHeight="true" spans="1:21">
      <c r="A56" s="46"/>
      <c r="B56" s="9" t="s">
        <v>217</v>
      </c>
      <c r="C56" s="9" t="s">
        <v>218</v>
      </c>
      <c r="D56" s="48">
        <f>VLOOKUP(C56,[1]项目1—县域养老服务体系创新试点项目地区!$E$5:$L$63,8,FALSE)</f>
        <v>500</v>
      </c>
      <c r="E56" s="52"/>
      <c r="F56" s="53">
        <f t="shared" si="20"/>
        <v>58</v>
      </c>
      <c r="G56" s="54">
        <f t="shared" si="3"/>
        <v>558</v>
      </c>
      <c r="H56" s="58"/>
      <c r="I56" s="75"/>
      <c r="J56" s="69"/>
      <c r="K56" s="69"/>
      <c r="L56" s="69"/>
      <c r="M56" s="84"/>
      <c r="N56" s="58"/>
      <c r="O56" s="58"/>
      <c r="P56" s="69"/>
      <c r="Q56" s="69"/>
      <c r="R56" s="84"/>
      <c r="S56" s="69"/>
      <c r="T56" s="94"/>
      <c r="U56" s="46"/>
    </row>
    <row r="57" ht="18" customHeight="true" spans="1:21">
      <c r="A57" s="46" t="s">
        <v>219</v>
      </c>
      <c r="B57" s="10" t="s">
        <v>220</v>
      </c>
      <c r="C57" s="10" t="s">
        <v>221</v>
      </c>
      <c r="D57" s="47"/>
      <c r="E57" s="52">
        <v>-200</v>
      </c>
      <c r="F57" s="53">
        <f t="shared" si="20"/>
        <v>0</v>
      </c>
      <c r="G57" s="54">
        <f t="shared" si="3"/>
        <v>-200</v>
      </c>
      <c r="H57" s="57" t="s">
        <v>220</v>
      </c>
      <c r="I57" s="74" t="s">
        <v>222</v>
      </c>
      <c r="J57" s="67">
        <f>VLOOKUP(I57,[1]项目2—精神障碍社区康复服务试点项目地区!$D$5:$H$37,5,0)</f>
        <v>300</v>
      </c>
      <c r="K57" s="67"/>
      <c r="L57" s="67">
        <f>ROUND(900*J57/$J$7,0)</f>
        <v>30</v>
      </c>
      <c r="M57" s="82">
        <f t="shared" si="25"/>
        <v>330</v>
      </c>
      <c r="N57" s="57" t="s">
        <v>223</v>
      </c>
      <c r="O57" s="57" t="s">
        <v>224</v>
      </c>
      <c r="P57" s="67">
        <f>[1]项目3—加强困境儿童关爱服务试点项目地区!J35</f>
        <v>200</v>
      </c>
      <c r="Q57" s="67"/>
      <c r="R57" s="82">
        <f>ROUND(1300*P57/$P$7,0)</f>
        <v>28</v>
      </c>
      <c r="S57" s="67">
        <f t="shared" si="26"/>
        <v>228</v>
      </c>
      <c r="T57" s="95">
        <f t="shared" si="27"/>
        <v>805</v>
      </c>
      <c r="U57" s="46"/>
    </row>
    <row r="58" ht="18" customHeight="true" spans="1:21">
      <c r="A58" s="46"/>
      <c r="B58" s="9" t="s">
        <v>225</v>
      </c>
      <c r="C58" s="9" t="s">
        <v>226</v>
      </c>
      <c r="D58" s="48">
        <f>VLOOKUP(C58,[1]项目1—县域养老服务体系创新试点项目地区!$E$5:$L$63,8,FALSE)</f>
        <v>400</v>
      </c>
      <c r="E58" s="52"/>
      <c r="F58" s="53">
        <f t="shared" si="20"/>
        <v>47</v>
      </c>
      <c r="G58" s="54">
        <f t="shared" si="3"/>
        <v>447</v>
      </c>
      <c r="H58" s="58"/>
      <c r="I58" s="75"/>
      <c r="J58" s="69"/>
      <c r="K58" s="69"/>
      <c r="L58" s="69"/>
      <c r="M58" s="84"/>
      <c r="N58" s="58"/>
      <c r="O58" s="58"/>
      <c r="P58" s="69"/>
      <c r="Q58" s="69"/>
      <c r="R58" s="84"/>
      <c r="S58" s="69"/>
      <c r="T58" s="94"/>
      <c r="U58" s="46"/>
    </row>
    <row r="59" ht="18" customHeight="true" spans="1:21">
      <c r="A59" s="46" t="s">
        <v>227</v>
      </c>
      <c r="B59" s="9" t="s">
        <v>228</v>
      </c>
      <c r="C59" s="9" t="s">
        <v>229</v>
      </c>
      <c r="D59" s="48">
        <f>VLOOKUP(C59,[1]项目1—县域养老服务体系创新试点项目地区!$E$5:$L$63,8,FALSE)</f>
        <v>400</v>
      </c>
      <c r="E59" s="52"/>
      <c r="F59" s="53">
        <f t="shared" si="20"/>
        <v>47</v>
      </c>
      <c r="G59" s="54">
        <f t="shared" si="3"/>
        <v>447</v>
      </c>
      <c r="H59" s="9" t="s">
        <v>230</v>
      </c>
      <c r="I59" s="9" t="s">
        <v>231</v>
      </c>
      <c r="J59" s="52">
        <f>VLOOKUP(I59,[1]项目2—精神障碍社区康复服务试点项目地区!$D$5:$H$37,5,0)</f>
        <v>200</v>
      </c>
      <c r="K59" s="52"/>
      <c r="L59" s="52">
        <f>ROUND(900*J59/$J$7,0)</f>
        <v>20</v>
      </c>
      <c r="M59" s="81">
        <f t="shared" si="25"/>
        <v>220</v>
      </c>
      <c r="N59" s="9" t="s">
        <v>232</v>
      </c>
      <c r="O59" s="9" t="s">
        <v>233</v>
      </c>
      <c r="P59" s="52">
        <f>[1]项目3—加强困境儿童关爱服务试点项目地区!J38</f>
        <v>200</v>
      </c>
      <c r="Q59" s="52"/>
      <c r="R59" s="81">
        <f>ROUND(1300*P59/$P$7,0)</f>
        <v>28</v>
      </c>
      <c r="S59" s="52">
        <f t="shared" si="26"/>
        <v>228</v>
      </c>
      <c r="T59" s="94">
        <f t="shared" ref="T59:T66" si="28">SUM(G59,M59,S59)</f>
        <v>895</v>
      </c>
      <c r="U59" s="46"/>
    </row>
    <row r="60" ht="18" customHeight="true" spans="1:21">
      <c r="A60" s="46" t="s">
        <v>234</v>
      </c>
      <c r="B60" s="9" t="s">
        <v>235</v>
      </c>
      <c r="C60" s="9" t="s">
        <v>236</v>
      </c>
      <c r="D60" s="48">
        <f>VLOOKUP(C60,[1]项目1—县域养老服务体系创新试点项目地区!$E$5:$L$63,8,FALSE)</f>
        <v>500</v>
      </c>
      <c r="E60" s="52"/>
      <c r="F60" s="53">
        <f t="shared" si="20"/>
        <v>58</v>
      </c>
      <c r="G60" s="54">
        <f t="shared" si="3"/>
        <v>558</v>
      </c>
      <c r="H60" s="57" t="s">
        <v>237</v>
      </c>
      <c r="I60" s="74" t="s">
        <v>238</v>
      </c>
      <c r="J60" s="67">
        <f>VLOOKUP(I60,[1]项目2—精神障碍社区康复服务试点项目地区!$D$5:$H$37,5,0)</f>
        <v>300</v>
      </c>
      <c r="K60" s="67"/>
      <c r="L60" s="67">
        <f>ROUND(900*J60/$J$7,0)</f>
        <v>30</v>
      </c>
      <c r="M60" s="82">
        <f t="shared" si="25"/>
        <v>330</v>
      </c>
      <c r="N60" s="57" t="s">
        <v>239</v>
      </c>
      <c r="O60" s="57" t="s">
        <v>240</v>
      </c>
      <c r="P60" s="67">
        <f>[1]项目3—加强困境儿童关爱服务试点项目地区!J33</f>
        <v>200</v>
      </c>
      <c r="Q60" s="67"/>
      <c r="R60" s="82">
        <f>ROUND(1300*P60/$P$7,0)</f>
        <v>28</v>
      </c>
      <c r="S60" s="67">
        <f t="shared" si="26"/>
        <v>228</v>
      </c>
      <c r="T60" s="95">
        <f t="shared" si="27"/>
        <v>1563</v>
      </c>
      <c r="U60" s="46"/>
    </row>
    <row r="61" ht="18" customHeight="true" spans="1:21">
      <c r="A61" s="46"/>
      <c r="B61" s="9" t="s">
        <v>239</v>
      </c>
      <c r="C61" s="9" t="s">
        <v>241</v>
      </c>
      <c r="D61" s="48">
        <f>VLOOKUP(C61,[1]项目1—县域养老服务体系创新试点项目地区!$E$5:$L$63,8,FALSE)</f>
        <v>400</v>
      </c>
      <c r="E61" s="52"/>
      <c r="F61" s="53">
        <f t="shared" si="20"/>
        <v>47</v>
      </c>
      <c r="G61" s="54">
        <f t="shared" si="3"/>
        <v>447</v>
      </c>
      <c r="H61" s="58"/>
      <c r="I61" s="75"/>
      <c r="J61" s="69"/>
      <c r="K61" s="69"/>
      <c r="L61" s="69"/>
      <c r="M61" s="84"/>
      <c r="N61" s="58"/>
      <c r="O61" s="58"/>
      <c r="P61" s="69"/>
      <c r="Q61" s="69"/>
      <c r="R61" s="84"/>
      <c r="S61" s="69"/>
      <c r="T61" s="94"/>
      <c r="U61" s="46"/>
    </row>
    <row r="62" ht="18" customHeight="true" spans="1:21">
      <c r="A62" s="46" t="s">
        <v>242</v>
      </c>
      <c r="B62" s="13" t="s">
        <v>243</v>
      </c>
      <c r="C62" s="13" t="s">
        <v>244</v>
      </c>
      <c r="D62" s="49">
        <f>VLOOKUP(C62,[1]项目1—县域养老服务体系创新试点项目地区!$E$5:$L$63,8,FALSE)</f>
        <v>500</v>
      </c>
      <c r="E62" s="52">
        <v>206</v>
      </c>
      <c r="F62" s="53">
        <f>ROUND(3100*D62/$D$7,0)+1</f>
        <v>59</v>
      </c>
      <c r="G62" s="54">
        <f t="shared" si="3"/>
        <v>765</v>
      </c>
      <c r="H62" s="10" t="s">
        <v>245</v>
      </c>
      <c r="I62" s="17" t="s">
        <v>246</v>
      </c>
      <c r="J62" s="80"/>
      <c r="K62" s="52">
        <v>-120</v>
      </c>
      <c r="L62" s="52"/>
      <c r="M62" s="81">
        <f t="shared" ref="M62:M66" si="29">SUM(J62:L62)</f>
        <v>-120</v>
      </c>
      <c r="N62" s="9" t="s">
        <v>247</v>
      </c>
      <c r="O62" s="9" t="s">
        <v>248</v>
      </c>
      <c r="P62" s="52">
        <f>[1]项目3—加强困境儿童关爱服务试点项目地区!J10</f>
        <v>400</v>
      </c>
      <c r="Q62" s="52"/>
      <c r="R62" s="81">
        <f>ROUND(1300*P62/$P$7,0)</f>
        <v>57</v>
      </c>
      <c r="S62" s="52">
        <f t="shared" ref="S62:S66" si="30">SUM(P62:R62)</f>
        <v>457</v>
      </c>
      <c r="T62" s="94">
        <f t="shared" si="28"/>
        <v>1102</v>
      </c>
      <c r="U62" s="46"/>
    </row>
    <row r="63" ht="18" customHeight="true" spans="1:21">
      <c r="A63" s="46" t="s">
        <v>249</v>
      </c>
      <c r="B63" s="9" t="s">
        <v>250</v>
      </c>
      <c r="C63" s="9" t="s">
        <v>251</v>
      </c>
      <c r="D63" s="48">
        <f>VLOOKUP(C63,[1]项目1—县域养老服务体系创新试点项目地区!$E$5:$L$63,8,FALSE)</f>
        <v>400</v>
      </c>
      <c r="E63" s="52"/>
      <c r="F63" s="53">
        <f t="shared" si="20"/>
        <v>47</v>
      </c>
      <c r="G63" s="54">
        <f t="shared" si="3"/>
        <v>447</v>
      </c>
      <c r="H63" s="9" t="s">
        <v>252</v>
      </c>
      <c r="I63" s="23" t="s">
        <v>253</v>
      </c>
      <c r="J63" s="52">
        <f>VLOOKUP(I63,[1]项目2—精神障碍社区康复服务试点项目地区!$D$5:$H$37,5,0)</f>
        <v>200</v>
      </c>
      <c r="K63" s="52"/>
      <c r="L63" s="52">
        <f>ROUND(900*J63/$J$7,0)</f>
        <v>20</v>
      </c>
      <c r="M63" s="81">
        <f t="shared" si="29"/>
        <v>220</v>
      </c>
      <c r="N63" s="10" t="s">
        <v>254</v>
      </c>
      <c r="O63" s="10" t="s">
        <v>255</v>
      </c>
      <c r="P63" s="80"/>
      <c r="Q63" s="52">
        <v>-120</v>
      </c>
      <c r="R63" s="81"/>
      <c r="S63" s="52">
        <f t="shared" si="30"/>
        <v>-120</v>
      </c>
      <c r="T63" s="94">
        <f t="shared" si="28"/>
        <v>547</v>
      </c>
      <c r="U63" s="46"/>
    </row>
    <row r="64" ht="18" customHeight="true" spans="1:21">
      <c r="A64" s="46" t="s">
        <v>256</v>
      </c>
      <c r="B64" s="9" t="s">
        <v>257</v>
      </c>
      <c r="C64" s="9" t="s">
        <v>258</v>
      </c>
      <c r="D64" s="48">
        <f>VLOOKUP(C64,[1]项目1—县域养老服务体系创新试点项目地区!$E$5:$L$63,8,FALSE)</f>
        <v>500</v>
      </c>
      <c r="E64" s="52"/>
      <c r="F64" s="53">
        <f t="shared" si="20"/>
        <v>58</v>
      </c>
      <c r="G64" s="54">
        <f t="shared" si="3"/>
        <v>558</v>
      </c>
      <c r="H64" s="9" t="s">
        <v>259</v>
      </c>
      <c r="I64" s="9" t="s">
        <v>260</v>
      </c>
      <c r="J64" s="52">
        <f>VLOOKUP(I64,[1]项目2—精神障碍社区康复服务试点项目地区!$D$5:$H$37,5,0)</f>
        <v>300</v>
      </c>
      <c r="K64" s="52"/>
      <c r="L64" s="52">
        <f>ROUND(900*J64/$J$7,0)</f>
        <v>30</v>
      </c>
      <c r="M64" s="81">
        <f t="shared" si="29"/>
        <v>330</v>
      </c>
      <c r="N64" s="9" t="s">
        <v>261</v>
      </c>
      <c r="O64" s="9" t="s">
        <v>262</v>
      </c>
      <c r="P64" s="52">
        <f>[1]项目3—加强困境儿童关爱服务试点项目地区!J15</f>
        <v>300</v>
      </c>
      <c r="Q64" s="52"/>
      <c r="R64" s="81">
        <f>ROUND(1300*P64/$P$7,0)</f>
        <v>42</v>
      </c>
      <c r="S64" s="52">
        <f t="shared" si="30"/>
        <v>342</v>
      </c>
      <c r="T64" s="94">
        <f t="shared" si="28"/>
        <v>1230</v>
      </c>
      <c r="U64" s="46"/>
    </row>
    <row r="65" ht="29" customHeight="true" spans="1:21">
      <c r="A65" s="46" t="s">
        <v>263</v>
      </c>
      <c r="B65" s="9" t="s">
        <v>264</v>
      </c>
      <c r="C65" s="9" t="s">
        <v>265</v>
      </c>
      <c r="D65" s="48">
        <f>VLOOKUP(C65,[1]项目1—县域养老服务体系创新试点项目地区!$E$5:$L$63,8,FALSE)</f>
        <v>500</v>
      </c>
      <c r="E65" s="52"/>
      <c r="F65" s="53">
        <f t="shared" si="20"/>
        <v>58</v>
      </c>
      <c r="G65" s="54">
        <f t="shared" si="3"/>
        <v>558</v>
      </c>
      <c r="H65" s="9" t="s">
        <v>266</v>
      </c>
      <c r="I65" s="9" t="s">
        <v>267</v>
      </c>
      <c r="J65" s="52">
        <f>VLOOKUP(I65,[1]项目2—精神障碍社区康复服务试点项目地区!$D$5:$H$37,5,0)</f>
        <v>200</v>
      </c>
      <c r="K65" s="52"/>
      <c r="L65" s="52">
        <f>ROUND(900*J65/$J$7,0)</f>
        <v>20</v>
      </c>
      <c r="M65" s="81">
        <f t="shared" si="29"/>
        <v>220</v>
      </c>
      <c r="N65" s="23" t="s">
        <v>268</v>
      </c>
      <c r="O65" s="9" t="s">
        <v>269</v>
      </c>
      <c r="P65" s="52">
        <f>[1]项目3—加强困境儿童关爱服务试点项目地区!J39</f>
        <v>200</v>
      </c>
      <c r="Q65" s="52"/>
      <c r="R65" s="81">
        <f>ROUND(1300*P65/$P$7,0)</f>
        <v>28</v>
      </c>
      <c r="S65" s="52">
        <f t="shared" si="30"/>
        <v>228</v>
      </c>
      <c r="T65" s="94">
        <f t="shared" si="28"/>
        <v>1006</v>
      </c>
      <c r="U65" s="46"/>
    </row>
    <row r="66" ht="18" customHeight="true" spans="1:21">
      <c r="A66" s="46" t="s">
        <v>270</v>
      </c>
      <c r="B66" s="9"/>
      <c r="C66" s="9" t="s">
        <v>271</v>
      </c>
      <c r="D66" s="48">
        <f>[1]项目1—县域养老服务体系创新试点项目地区!L52</f>
        <v>400</v>
      </c>
      <c r="E66" s="52"/>
      <c r="F66" s="53">
        <f t="shared" si="20"/>
        <v>47</v>
      </c>
      <c r="G66" s="54">
        <f t="shared" si="3"/>
        <v>447</v>
      </c>
      <c r="H66" s="9"/>
      <c r="I66" s="9" t="s">
        <v>272</v>
      </c>
      <c r="J66" s="52">
        <v>400</v>
      </c>
      <c r="K66" s="52"/>
      <c r="L66" s="52">
        <f>ROUND(900*J66/$J$7,0)</f>
        <v>40</v>
      </c>
      <c r="M66" s="81">
        <f t="shared" si="29"/>
        <v>440</v>
      </c>
      <c r="N66" s="9"/>
      <c r="O66" s="9" t="s">
        <v>273</v>
      </c>
      <c r="P66" s="52">
        <f>[1]项目3—加强困境儿童关爱服务试点项目地区!J26</f>
        <v>300</v>
      </c>
      <c r="Q66" s="52"/>
      <c r="R66" s="81">
        <f>ROUND(1300*P66/$P$7,0)</f>
        <v>42</v>
      </c>
      <c r="S66" s="52">
        <f t="shared" si="30"/>
        <v>342</v>
      </c>
      <c r="T66" s="94">
        <f t="shared" si="28"/>
        <v>1229</v>
      </c>
      <c r="U66" s="46"/>
    </row>
    <row r="67" ht="50" customHeight="true" spans="1:21">
      <c r="A67" s="98" t="s">
        <v>284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100"/>
      <c r="R67" s="99"/>
      <c r="S67" s="99"/>
      <c r="T67" s="99"/>
      <c r="U67" s="99"/>
    </row>
  </sheetData>
  <autoFilter ref="A2:U67">
    <extLst/>
  </autoFilter>
  <mergeCells count="272">
    <mergeCell ref="A2:U2"/>
    <mergeCell ref="B4:G4"/>
    <mergeCell ref="H4:M4"/>
    <mergeCell ref="N4:S4"/>
    <mergeCell ref="D5:G5"/>
    <mergeCell ref="J5:M5"/>
    <mergeCell ref="P5:S5"/>
    <mergeCell ref="A67:U67"/>
    <mergeCell ref="A4:A6"/>
    <mergeCell ref="A10:A12"/>
    <mergeCell ref="A13:A14"/>
    <mergeCell ref="A15:A16"/>
    <mergeCell ref="A20:A21"/>
    <mergeCell ref="A23:A25"/>
    <mergeCell ref="A28:A29"/>
    <mergeCell ref="A32:A33"/>
    <mergeCell ref="A34:A35"/>
    <mergeCell ref="A37:A39"/>
    <mergeCell ref="A40:A41"/>
    <mergeCell ref="A42:A44"/>
    <mergeCell ref="A45:A46"/>
    <mergeCell ref="A48:A49"/>
    <mergeCell ref="A52:A54"/>
    <mergeCell ref="A55:A56"/>
    <mergeCell ref="A57:A58"/>
    <mergeCell ref="A60:A61"/>
    <mergeCell ref="B5:B6"/>
    <mergeCell ref="C5:C6"/>
    <mergeCell ref="H5:H6"/>
    <mergeCell ref="H10:H12"/>
    <mergeCell ref="H13:H14"/>
    <mergeCell ref="H15:H16"/>
    <mergeCell ref="H20:H21"/>
    <mergeCell ref="H23:H25"/>
    <mergeCell ref="H28:H29"/>
    <mergeCell ref="H32:H33"/>
    <mergeCell ref="H34:H35"/>
    <mergeCell ref="H37:H39"/>
    <mergeCell ref="H40:H41"/>
    <mergeCell ref="H42:H44"/>
    <mergeCell ref="H45:H46"/>
    <mergeCell ref="H48:H49"/>
    <mergeCell ref="H52:H54"/>
    <mergeCell ref="H55:H56"/>
    <mergeCell ref="H57:H58"/>
    <mergeCell ref="H60:H61"/>
    <mergeCell ref="I5:I6"/>
    <mergeCell ref="I10:I12"/>
    <mergeCell ref="I13:I14"/>
    <mergeCell ref="I15:I16"/>
    <mergeCell ref="I20:I21"/>
    <mergeCell ref="I23:I25"/>
    <mergeCell ref="I28:I29"/>
    <mergeCell ref="I32:I33"/>
    <mergeCell ref="I34:I35"/>
    <mergeCell ref="I37:I39"/>
    <mergeCell ref="I40:I41"/>
    <mergeCell ref="I42:I44"/>
    <mergeCell ref="I45:I46"/>
    <mergeCell ref="I48:I49"/>
    <mergeCell ref="I52:I54"/>
    <mergeCell ref="I55:I56"/>
    <mergeCell ref="I57:I58"/>
    <mergeCell ref="I60:I61"/>
    <mergeCell ref="J10:J12"/>
    <mergeCell ref="J13:J14"/>
    <mergeCell ref="J15:J16"/>
    <mergeCell ref="J20:J21"/>
    <mergeCell ref="J23:J25"/>
    <mergeCell ref="J28:J29"/>
    <mergeCell ref="J32:J33"/>
    <mergeCell ref="J34:J35"/>
    <mergeCell ref="J37:J39"/>
    <mergeCell ref="J40:J41"/>
    <mergeCell ref="J42:J44"/>
    <mergeCell ref="J45:J46"/>
    <mergeCell ref="J48:J49"/>
    <mergeCell ref="J52:J54"/>
    <mergeCell ref="J55:J56"/>
    <mergeCell ref="J57:J58"/>
    <mergeCell ref="J60:J61"/>
    <mergeCell ref="K10:K12"/>
    <mergeCell ref="K13:K14"/>
    <mergeCell ref="K15:K16"/>
    <mergeCell ref="K20:K21"/>
    <mergeCell ref="K23:K25"/>
    <mergeCell ref="K28:K29"/>
    <mergeCell ref="K32:K33"/>
    <mergeCell ref="K34:K35"/>
    <mergeCell ref="K37:K39"/>
    <mergeCell ref="K40:K41"/>
    <mergeCell ref="K42:K44"/>
    <mergeCell ref="K45:K46"/>
    <mergeCell ref="K48:K49"/>
    <mergeCell ref="K52:K54"/>
    <mergeCell ref="K55:K56"/>
    <mergeCell ref="K57:K58"/>
    <mergeCell ref="K60:K61"/>
    <mergeCell ref="L10:L12"/>
    <mergeCell ref="L13:L14"/>
    <mergeCell ref="L15:L16"/>
    <mergeCell ref="L20:L21"/>
    <mergeCell ref="L23:L25"/>
    <mergeCell ref="L28:L29"/>
    <mergeCell ref="L32:L33"/>
    <mergeCell ref="L34:L35"/>
    <mergeCell ref="L37:L39"/>
    <mergeCell ref="L40:L41"/>
    <mergeCell ref="L42:L44"/>
    <mergeCell ref="L45:L46"/>
    <mergeCell ref="L48:L49"/>
    <mergeCell ref="L52:L54"/>
    <mergeCell ref="L55:L56"/>
    <mergeCell ref="L57:L58"/>
    <mergeCell ref="L60:L61"/>
    <mergeCell ref="M10:M12"/>
    <mergeCell ref="M13:M14"/>
    <mergeCell ref="M15:M16"/>
    <mergeCell ref="M20:M21"/>
    <mergeCell ref="M23:M25"/>
    <mergeCell ref="M28:M29"/>
    <mergeCell ref="M32:M33"/>
    <mergeCell ref="M34:M35"/>
    <mergeCell ref="M37:M39"/>
    <mergeCell ref="M40:M41"/>
    <mergeCell ref="M42:M44"/>
    <mergeCell ref="M45:M46"/>
    <mergeCell ref="M48:M49"/>
    <mergeCell ref="M52:M54"/>
    <mergeCell ref="M55:M56"/>
    <mergeCell ref="M57:M58"/>
    <mergeCell ref="M60:M61"/>
    <mergeCell ref="N5:N6"/>
    <mergeCell ref="N10:N12"/>
    <mergeCell ref="N13:N14"/>
    <mergeCell ref="N15:N16"/>
    <mergeCell ref="N20:N21"/>
    <mergeCell ref="N23:N25"/>
    <mergeCell ref="N28:N29"/>
    <mergeCell ref="N32:N33"/>
    <mergeCell ref="N34:N35"/>
    <mergeCell ref="N37:N39"/>
    <mergeCell ref="N40:N41"/>
    <mergeCell ref="N42:N44"/>
    <mergeCell ref="N45:N46"/>
    <mergeCell ref="N48:N49"/>
    <mergeCell ref="N52:N54"/>
    <mergeCell ref="N55:N56"/>
    <mergeCell ref="N57:N58"/>
    <mergeCell ref="N60:N61"/>
    <mergeCell ref="O5:O6"/>
    <mergeCell ref="O10:O12"/>
    <mergeCell ref="O13:O14"/>
    <mergeCell ref="O15:O16"/>
    <mergeCell ref="O20:O21"/>
    <mergeCell ref="O23:O25"/>
    <mergeCell ref="O28:O29"/>
    <mergeCell ref="O32:O33"/>
    <mergeCell ref="O34:O35"/>
    <mergeCell ref="O37:O39"/>
    <mergeCell ref="O40:O41"/>
    <mergeCell ref="O42:O44"/>
    <mergeCell ref="O45:O46"/>
    <mergeCell ref="O48:O49"/>
    <mergeCell ref="O52:O54"/>
    <mergeCell ref="O55:O56"/>
    <mergeCell ref="O57:O58"/>
    <mergeCell ref="O60:O61"/>
    <mergeCell ref="P10:P12"/>
    <mergeCell ref="P13:P14"/>
    <mergeCell ref="P15:P16"/>
    <mergeCell ref="P20:P21"/>
    <mergeCell ref="P23:P25"/>
    <mergeCell ref="P28:P29"/>
    <mergeCell ref="P32:P33"/>
    <mergeCell ref="P34:P35"/>
    <mergeCell ref="P37:P39"/>
    <mergeCell ref="P40:P41"/>
    <mergeCell ref="P42:P44"/>
    <mergeCell ref="P45:P46"/>
    <mergeCell ref="P48:P49"/>
    <mergeCell ref="P52:P54"/>
    <mergeCell ref="P55:P56"/>
    <mergeCell ref="P57:P58"/>
    <mergeCell ref="P60:P61"/>
    <mergeCell ref="Q10:Q12"/>
    <mergeCell ref="Q13:Q14"/>
    <mergeCell ref="Q15:Q16"/>
    <mergeCell ref="Q20:Q21"/>
    <mergeCell ref="Q23:Q25"/>
    <mergeCell ref="Q28:Q29"/>
    <mergeCell ref="Q32:Q33"/>
    <mergeCell ref="Q34:Q35"/>
    <mergeCell ref="Q37:Q39"/>
    <mergeCell ref="Q40:Q41"/>
    <mergeCell ref="Q42:Q44"/>
    <mergeCell ref="Q45:Q46"/>
    <mergeCell ref="Q48:Q49"/>
    <mergeCell ref="Q52:Q54"/>
    <mergeCell ref="Q55:Q56"/>
    <mergeCell ref="Q57:Q58"/>
    <mergeCell ref="Q60:Q61"/>
    <mergeCell ref="R10:R12"/>
    <mergeCell ref="R13:R14"/>
    <mergeCell ref="R15:R16"/>
    <mergeCell ref="R20:R21"/>
    <mergeCell ref="R23:R25"/>
    <mergeCell ref="R28:R29"/>
    <mergeCell ref="R32:R33"/>
    <mergeCell ref="R34:R35"/>
    <mergeCell ref="R37:R39"/>
    <mergeCell ref="R40:R41"/>
    <mergeCell ref="R42:R44"/>
    <mergeCell ref="R45:R46"/>
    <mergeCell ref="R48:R49"/>
    <mergeCell ref="R52:R54"/>
    <mergeCell ref="R55:R56"/>
    <mergeCell ref="R57:R58"/>
    <mergeCell ref="R60:R61"/>
    <mergeCell ref="S10:S12"/>
    <mergeCell ref="S13:S14"/>
    <mergeCell ref="S15:S16"/>
    <mergeCell ref="S20:S21"/>
    <mergeCell ref="S23:S25"/>
    <mergeCell ref="S28:S29"/>
    <mergeCell ref="S32:S33"/>
    <mergeCell ref="S34:S35"/>
    <mergeCell ref="S37:S39"/>
    <mergeCell ref="S40:S41"/>
    <mergeCell ref="S42:S44"/>
    <mergeCell ref="S45:S46"/>
    <mergeCell ref="S48:S49"/>
    <mergeCell ref="S52:S54"/>
    <mergeCell ref="S55:S56"/>
    <mergeCell ref="S57:S58"/>
    <mergeCell ref="S60:S61"/>
    <mergeCell ref="T4:T6"/>
    <mergeCell ref="T10:T12"/>
    <mergeCell ref="T13:T14"/>
    <mergeCell ref="T15:T16"/>
    <mergeCell ref="T20:T21"/>
    <mergeCell ref="T23:T25"/>
    <mergeCell ref="T28:T29"/>
    <mergeCell ref="T32:T33"/>
    <mergeCell ref="T34:T35"/>
    <mergeCell ref="T37:T39"/>
    <mergeCell ref="T40:T41"/>
    <mergeCell ref="T42:T44"/>
    <mergeCell ref="T45:T46"/>
    <mergeCell ref="T48:T49"/>
    <mergeCell ref="T52:T54"/>
    <mergeCell ref="T55:T56"/>
    <mergeCell ref="T57:T58"/>
    <mergeCell ref="T60:T61"/>
    <mergeCell ref="U4:U6"/>
    <mergeCell ref="U10:U12"/>
    <mergeCell ref="U13:U14"/>
    <mergeCell ref="U15:U16"/>
    <mergeCell ref="U20:U21"/>
    <mergeCell ref="U23:U25"/>
    <mergeCell ref="U28:U29"/>
    <mergeCell ref="U32:U33"/>
    <mergeCell ref="U34:U35"/>
    <mergeCell ref="U37:U39"/>
    <mergeCell ref="U40:U41"/>
    <mergeCell ref="U42:U44"/>
    <mergeCell ref="U45:U46"/>
    <mergeCell ref="U48:U49"/>
    <mergeCell ref="U52:U54"/>
    <mergeCell ref="U55:U56"/>
    <mergeCell ref="U57:U58"/>
    <mergeCell ref="U60:U61"/>
  </mergeCells>
  <printOptions horizontalCentered="true"/>
  <pageMargins left="0.236111111111111" right="0.196527777777778" top="0.354166666666667" bottom="0.354166666666667" header="0.156944444444444" footer="0.298611111111111"/>
  <pageSetup paperSize="9" scale="53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X67"/>
  <sheetViews>
    <sheetView topLeftCell="A3" workbookViewId="0">
      <selection activeCell="A4" sqref="A4:H4"/>
    </sheetView>
  </sheetViews>
  <sheetFormatPr defaultColWidth="8.83333333333333" defaultRowHeight="13.5"/>
  <cols>
    <col min="1" max="1" width="18" customWidth="true"/>
    <col min="2" max="2" width="14.9083333333333" style="3" customWidth="true"/>
    <col min="3" max="6" width="17.375" style="3" customWidth="true"/>
    <col min="7" max="7" width="21.0583333333333" style="3" customWidth="true"/>
    <col min="8" max="8" width="42.8166666666667" style="3" customWidth="true"/>
    <col min="9" max="15" width="17.3583333333333" customWidth="true"/>
    <col min="16" max="16" width="28.025" customWidth="true"/>
    <col min="17" max="23" width="17.3583333333333" customWidth="true"/>
    <col min="24" max="24" width="35.7083333333333" customWidth="true"/>
  </cols>
  <sheetData>
    <row r="1" s="1" customFormat="true" ht="22" customHeight="true" spans="1:8">
      <c r="A1" s="1" t="s">
        <v>0</v>
      </c>
      <c r="B1" s="4"/>
      <c r="C1" s="4"/>
      <c r="D1" s="4"/>
      <c r="E1" s="4"/>
      <c r="F1" s="4"/>
      <c r="G1" s="4"/>
      <c r="H1" s="4"/>
    </row>
    <row r="2" ht="35" customHeight="true" spans="1:8">
      <c r="A2" s="5" t="s">
        <v>285</v>
      </c>
      <c r="B2" s="5"/>
      <c r="C2" s="5"/>
      <c r="D2" s="5"/>
      <c r="E2" s="5"/>
      <c r="F2" s="5"/>
      <c r="G2" s="5"/>
      <c r="H2" s="5"/>
    </row>
    <row r="4" ht="48" customHeight="true" spans="1:24">
      <c r="A4" s="6" t="s">
        <v>3</v>
      </c>
      <c r="B4" s="6"/>
      <c r="C4" s="6"/>
      <c r="D4" s="6"/>
      <c r="E4" s="6"/>
      <c r="F4" s="6"/>
      <c r="G4" s="6"/>
      <c r="H4" s="6"/>
      <c r="I4" s="8" t="s">
        <v>4</v>
      </c>
      <c r="J4" s="8"/>
      <c r="K4" s="8"/>
      <c r="L4" s="8"/>
      <c r="M4" s="8"/>
      <c r="N4" s="8"/>
      <c r="O4" s="8"/>
      <c r="P4" s="8"/>
      <c r="Q4" s="30" t="s">
        <v>5</v>
      </c>
      <c r="R4" s="30"/>
      <c r="S4" s="30"/>
      <c r="T4" s="30"/>
      <c r="U4" s="30"/>
      <c r="V4" s="30"/>
      <c r="W4" s="30"/>
      <c r="X4" s="30"/>
    </row>
    <row r="5" s="2" customFormat="true" ht="70" customHeight="true" spans="1:24">
      <c r="A5" s="7" t="s">
        <v>286</v>
      </c>
      <c r="B5" s="8" t="s">
        <v>287</v>
      </c>
      <c r="C5" s="8" t="s">
        <v>288</v>
      </c>
      <c r="D5" s="8" t="s">
        <v>289</v>
      </c>
      <c r="E5" s="8" t="s">
        <v>290</v>
      </c>
      <c r="F5" s="8" t="s">
        <v>291</v>
      </c>
      <c r="G5" s="8" t="s">
        <v>292</v>
      </c>
      <c r="H5" s="7" t="s">
        <v>293</v>
      </c>
      <c r="I5" s="7" t="s">
        <v>286</v>
      </c>
      <c r="J5" s="8" t="s">
        <v>287</v>
      </c>
      <c r="K5" s="8" t="s">
        <v>288</v>
      </c>
      <c r="L5" s="8" t="s">
        <v>289</v>
      </c>
      <c r="M5" s="8" t="s">
        <v>290</v>
      </c>
      <c r="N5" s="8" t="s">
        <v>291</v>
      </c>
      <c r="O5" s="8" t="s">
        <v>294</v>
      </c>
      <c r="P5" s="8" t="s">
        <v>293</v>
      </c>
      <c r="Q5" s="7" t="s">
        <v>286</v>
      </c>
      <c r="R5" s="8" t="s">
        <v>287</v>
      </c>
      <c r="S5" s="8" t="s">
        <v>288</v>
      </c>
      <c r="T5" s="8" t="s">
        <v>289</v>
      </c>
      <c r="U5" s="8" t="s">
        <v>290</v>
      </c>
      <c r="V5" s="8" t="s">
        <v>291</v>
      </c>
      <c r="W5" s="8" t="s">
        <v>295</v>
      </c>
      <c r="X5" s="7" t="s">
        <v>296</v>
      </c>
    </row>
    <row r="6" s="2" customFormat="true" ht="15" spans="1:24">
      <c r="A6" s="7" t="s">
        <v>11</v>
      </c>
      <c r="B6" s="8"/>
      <c r="C6" s="8"/>
      <c r="D6" s="8">
        <f>SUM(D7:D65)</f>
        <v>29600</v>
      </c>
      <c r="E6" s="8"/>
      <c r="F6" s="8"/>
      <c r="G6" s="8"/>
      <c r="H6" s="18"/>
      <c r="I6" s="7" t="s">
        <v>11</v>
      </c>
      <c r="J6" s="8"/>
      <c r="K6" s="8"/>
      <c r="L6" s="8">
        <f>SUM(L7:L65)</f>
        <v>9900</v>
      </c>
      <c r="M6" s="8"/>
      <c r="N6" s="8"/>
      <c r="O6" s="8"/>
      <c r="P6" s="8"/>
      <c r="Q6" s="7" t="s">
        <v>11</v>
      </c>
      <c r="R6" s="8"/>
      <c r="S6" s="8"/>
      <c r="T6" s="8">
        <v>10500</v>
      </c>
      <c r="U6" s="31"/>
      <c r="V6" s="31"/>
      <c r="W6" s="31"/>
      <c r="X6" s="31"/>
    </row>
    <row r="7" s="2" customFormat="true" spans="1:24">
      <c r="A7" s="9" t="s">
        <v>12</v>
      </c>
      <c r="B7" s="10" t="s">
        <v>13</v>
      </c>
      <c r="C7" s="10" t="s">
        <v>13</v>
      </c>
      <c r="D7" s="11">
        <f>VLOOKUP(C7,[1]项目1—县域养老服务体系创新试点项目地区!$E$5:$L$63,8,FALSE)</f>
        <v>500</v>
      </c>
      <c r="E7" s="19">
        <v>65.5</v>
      </c>
      <c r="F7" s="11">
        <v>54</v>
      </c>
      <c r="G7" s="12" t="s">
        <v>297</v>
      </c>
      <c r="H7" s="18" t="s">
        <v>298</v>
      </c>
      <c r="I7" s="9" t="s">
        <v>12</v>
      </c>
      <c r="J7" s="9" t="s">
        <v>14</v>
      </c>
      <c r="K7" s="9" t="s">
        <v>14</v>
      </c>
      <c r="L7" s="12">
        <f>VLOOKUP(K7,[1]项目2—精神障碍社区康复服务试点项目地区!$D$5:$H$37,5,0)</f>
        <v>400</v>
      </c>
      <c r="M7" s="20">
        <v>82.9</v>
      </c>
      <c r="N7" s="24">
        <v>3</v>
      </c>
      <c r="O7" s="12"/>
      <c r="P7" s="12"/>
      <c r="Q7" s="9" t="s">
        <v>12</v>
      </c>
      <c r="R7" s="9" t="s">
        <v>15</v>
      </c>
      <c r="S7" s="9" t="s">
        <v>15</v>
      </c>
      <c r="T7" s="12">
        <v>300</v>
      </c>
      <c r="U7" s="23">
        <v>59</v>
      </c>
      <c r="V7" s="23">
        <v>23</v>
      </c>
      <c r="W7" s="24" t="s">
        <v>299</v>
      </c>
      <c r="X7" s="32"/>
    </row>
    <row r="8" s="2" customFormat="true" spans="1:24">
      <c r="A8" s="9" t="s">
        <v>16</v>
      </c>
      <c r="B8" s="9" t="s">
        <v>17</v>
      </c>
      <c r="C8" s="9" t="s">
        <v>17</v>
      </c>
      <c r="D8" s="12">
        <f>VLOOKUP(C8,[1]项目1—县域养老服务体系创新试点项目地区!$E$5:$L$63,8,FALSE)</f>
        <v>500</v>
      </c>
      <c r="E8" s="20">
        <v>73.5</v>
      </c>
      <c r="F8" s="12">
        <v>33</v>
      </c>
      <c r="G8" s="12"/>
      <c r="H8" s="18"/>
      <c r="I8" s="9" t="s">
        <v>16</v>
      </c>
      <c r="J8" s="9" t="s">
        <v>18</v>
      </c>
      <c r="K8" s="9" t="s">
        <v>18</v>
      </c>
      <c r="L8" s="12">
        <f>VLOOKUP(K8,[1]项目2—精神障碍社区康复服务试点项目地区!$D$5:$H$37,5,0)</f>
        <v>300</v>
      </c>
      <c r="M8" s="20">
        <v>76.4166666666667</v>
      </c>
      <c r="N8" s="24">
        <v>7</v>
      </c>
      <c r="O8" s="12"/>
      <c r="P8" s="12"/>
      <c r="Q8" s="9" t="s">
        <v>16</v>
      </c>
      <c r="R8" s="9" t="s">
        <v>19</v>
      </c>
      <c r="S8" s="9" t="s">
        <v>19</v>
      </c>
      <c r="T8" s="12">
        <v>300</v>
      </c>
      <c r="U8" s="23">
        <v>66</v>
      </c>
      <c r="V8" s="23">
        <v>17</v>
      </c>
      <c r="W8" s="24" t="s">
        <v>299</v>
      </c>
      <c r="X8" s="32"/>
    </row>
    <row r="9" s="2" customFormat="true" spans="1:24">
      <c r="A9" s="9" t="s">
        <v>20</v>
      </c>
      <c r="B9" s="9" t="s">
        <v>21</v>
      </c>
      <c r="C9" s="9" t="s">
        <v>22</v>
      </c>
      <c r="D9" s="12">
        <f>VLOOKUP(C9,[1]项目1—县域养老服务体系创新试点项目地区!$E$5:$L$63,8,FALSE)</f>
        <v>500</v>
      </c>
      <c r="E9" s="20">
        <v>84</v>
      </c>
      <c r="F9" s="12">
        <v>8</v>
      </c>
      <c r="G9" s="12"/>
      <c r="H9" s="18"/>
      <c r="I9" s="9" t="s">
        <v>20</v>
      </c>
      <c r="J9" s="9" t="s">
        <v>23</v>
      </c>
      <c r="K9" s="9" t="s">
        <v>24</v>
      </c>
      <c r="L9" s="12">
        <f>VLOOKUP(K9,[1]项目2—精神障碍社区康复服务试点项目地区!$D$5:$H$37,5,0)</f>
        <v>200</v>
      </c>
      <c r="M9" s="20">
        <v>67.6333333333333</v>
      </c>
      <c r="N9" s="24">
        <v>18</v>
      </c>
      <c r="O9" s="12"/>
      <c r="P9" s="12"/>
      <c r="Q9" s="9" t="s">
        <v>20</v>
      </c>
      <c r="R9" s="9" t="s">
        <v>25</v>
      </c>
      <c r="S9" s="9" t="s">
        <v>26</v>
      </c>
      <c r="T9" s="12">
        <v>300</v>
      </c>
      <c r="U9" s="9">
        <v>69</v>
      </c>
      <c r="V9" s="9">
        <v>12</v>
      </c>
      <c r="W9" s="9" t="s">
        <v>299</v>
      </c>
      <c r="X9" s="32"/>
    </row>
    <row r="10" s="2" customFormat="true" spans="1:24">
      <c r="A10" s="9"/>
      <c r="B10" s="13" t="s">
        <v>27</v>
      </c>
      <c r="C10" s="13" t="s">
        <v>28</v>
      </c>
      <c r="D10" s="14">
        <f>VLOOKUP(C10,[1]项目1—县域养老服务体系创新试点项目地区!$E$5:$L$63,8,FALSE)</f>
        <v>600</v>
      </c>
      <c r="E10" s="21">
        <v>87</v>
      </c>
      <c r="F10" s="14">
        <v>6</v>
      </c>
      <c r="G10" s="12"/>
      <c r="H10" s="18"/>
      <c r="I10" s="9"/>
      <c r="J10" s="9"/>
      <c r="K10" s="9"/>
      <c r="L10" s="12"/>
      <c r="M10" s="20"/>
      <c r="N10" s="24"/>
      <c r="O10" s="12"/>
      <c r="P10" s="12"/>
      <c r="Q10" s="9"/>
      <c r="R10" s="9"/>
      <c r="S10" s="9"/>
      <c r="T10" s="12"/>
      <c r="U10" s="9"/>
      <c r="V10" s="9">
        <v>12</v>
      </c>
      <c r="W10" s="9"/>
      <c r="X10" s="32"/>
    </row>
    <row r="11" s="2" customFormat="true" spans="1:24">
      <c r="A11" s="9"/>
      <c r="B11" s="9" t="s">
        <v>25</v>
      </c>
      <c r="C11" s="9" t="s">
        <v>29</v>
      </c>
      <c r="D11" s="12">
        <f>VLOOKUP(C11,[1]项目1—县域养老服务体系创新试点项目地区!$E$5:$L$63,8,FALSE)</f>
        <v>500</v>
      </c>
      <c r="E11" s="20">
        <v>75.5</v>
      </c>
      <c r="F11" s="12">
        <v>30</v>
      </c>
      <c r="G11" s="12"/>
      <c r="H11" s="18"/>
      <c r="I11" s="9"/>
      <c r="J11" s="9"/>
      <c r="K11" s="9"/>
      <c r="L11" s="12"/>
      <c r="M11" s="20"/>
      <c r="N11" s="24"/>
      <c r="O11" s="12"/>
      <c r="P11" s="12"/>
      <c r="Q11" s="9"/>
      <c r="R11" s="9"/>
      <c r="S11" s="9"/>
      <c r="T11" s="12"/>
      <c r="U11" s="9"/>
      <c r="V11" s="9"/>
      <c r="W11" s="9"/>
      <c r="X11" s="32"/>
    </row>
    <row r="12" s="2" customFormat="true" spans="1:24">
      <c r="A12" s="9" t="s">
        <v>30</v>
      </c>
      <c r="B12" s="15" t="s">
        <v>31</v>
      </c>
      <c r="C12" s="15" t="s">
        <v>32</v>
      </c>
      <c r="D12" s="16">
        <f>VLOOKUP(C12,[1]项目1—县域养老服务体系创新试点项目地区!$E$5:$L$63,8,FALSE)</f>
        <v>500</v>
      </c>
      <c r="E12" s="22">
        <v>67.5</v>
      </c>
      <c r="F12" s="16">
        <v>46</v>
      </c>
      <c r="G12" s="12"/>
      <c r="H12" s="18"/>
      <c r="I12" s="10" t="s">
        <v>30</v>
      </c>
      <c r="J12" s="10" t="s">
        <v>33</v>
      </c>
      <c r="K12" s="10" t="s">
        <v>34</v>
      </c>
      <c r="L12" s="11">
        <f>VLOOKUP(K12,[1]项目2—精神障碍社区康复服务试点项目地区!$D$5:$H$37,5,0)</f>
        <v>200</v>
      </c>
      <c r="M12" s="19">
        <v>27.95</v>
      </c>
      <c r="N12" s="26">
        <v>33</v>
      </c>
      <c r="O12" s="11" t="s">
        <v>297</v>
      </c>
      <c r="P12" s="11" t="s">
        <v>300</v>
      </c>
      <c r="Q12" s="9" t="s">
        <v>30</v>
      </c>
      <c r="R12" s="9" t="s">
        <v>35</v>
      </c>
      <c r="S12" s="9" t="s">
        <v>36</v>
      </c>
      <c r="T12" s="12">
        <v>300</v>
      </c>
      <c r="U12" s="33">
        <v>46</v>
      </c>
      <c r="V12" s="33">
        <v>32</v>
      </c>
      <c r="W12" s="33" t="s">
        <v>301</v>
      </c>
      <c r="X12" s="34" t="s">
        <v>302</v>
      </c>
    </row>
    <row r="13" s="2" customFormat="true" ht="28" customHeight="true" spans="1:24">
      <c r="A13" s="9"/>
      <c r="B13" s="9" t="s">
        <v>33</v>
      </c>
      <c r="C13" s="9" t="s">
        <v>37</v>
      </c>
      <c r="D13" s="12">
        <f>VLOOKUP(C13,[1]项目1—县域养老服务体系创新试点项目地区!$E$5:$L$63,8,FALSE)</f>
        <v>400</v>
      </c>
      <c r="E13" s="20">
        <v>76.5</v>
      </c>
      <c r="F13" s="12">
        <v>29</v>
      </c>
      <c r="G13" s="12"/>
      <c r="H13" s="18"/>
      <c r="I13" s="10"/>
      <c r="J13" s="10"/>
      <c r="K13" s="10"/>
      <c r="L13" s="11"/>
      <c r="M13" s="19"/>
      <c r="N13" s="26"/>
      <c r="O13" s="11"/>
      <c r="P13" s="27"/>
      <c r="Q13" s="9"/>
      <c r="R13" s="9"/>
      <c r="S13" s="9"/>
      <c r="T13" s="12"/>
      <c r="U13" s="33"/>
      <c r="V13" s="33"/>
      <c r="W13" s="33"/>
      <c r="X13" s="34"/>
    </row>
    <row r="14" s="2" customFormat="true" spans="1:24">
      <c r="A14" s="9" t="s">
        <v>38</v>
      </c>
      <c r="B14" s="15" t="s">
        <v>39</v>
      </c>
      <c r="C14" s="15" t="s">
        <v>40</v>
      </c>
      <c r="D14" s="16">
        <f>VLOOKUP(C14,[1]项目1—县域养老服务体系创新试点项目地区!$E$5:$L$63,8,FALSE)</f>
        <v>400</v>
      </c>
      <c r="E14" s="22">
        <v>67.5</v>
      </c>
      <c r="F14" s="16">
        <v>45</v>
      </c>
      <c r="G14" s="12"/>
      <c r="H14" s="18"/>
      <c r="I14" s="9" t="s">
        <v>38</v>
      </c>
      <c r="J14" s="9" t="s">
        <v>41</v>
      </c>
      <c r="K14" s="9" t="s">
        <v>42</v>
      </c>
      <c r="L14" s="12">
        <f>VLOOKUP(K14,[1]项目2—精神障碍社区康复服务试点项目地区!$D$5:$H$37,5,0)</f>
        <v>200</v>
      </c>
      <c r="M14" s="20">
        <v>86.8333333333333</v>
      </c>
      <c r="N14" s="24">
        <v>2</v>
      </c>
      <c r="O14" s="12"/>
      <c r="P14" s="12"/>
      <c r="Q14" s="9" t="s">
        <v>38</v>
      </c>
      <c r="R14" s="9" t="s">
        <v>43</v>
      </c>
      <c r="S14" s="9" t="s">
        <v>44</v>
      </c>
      <c r="T14" s="12">
        <v>200</v>
      </c>
      <c r="U14" s="9">
        <v>56</v>
      </c>
      <c r="V14" s="9">
        <v>26</v>
      </c>
      <c r="W14" s="9" t="s">
        <v>299</v>
      </c>
      <c r="X14" s="35"/>
    </row>
    <row r="15" s="2" customFormat="true" ht="27" spans="1:24">
      <c r="A15" s="9"/>
      <c r="B15" s="9" t="s">
        <v>45</v>
      </c>
      <c r="C15" s="9" t="s">
        <v>46</v>
      </c>
      <c r="D15" s="12">
        <f>VLOOKUP(C15,[1]项目1—县域养老服务体系创新试点项目地区!$E$5:$L$63,8,FALSE)</f>
        <v>400</v>
      </c>
      <c r="E15" s="20">
        <v>72.5</v>
      </c>
      <c r="F15" s="12">
        <v>35</v>
      </c>
      <c r="G15" s="12"/>
      <c r="H15" s="18"/>
      <c r="I15" s="9"/>
      <c r="J15" s="9"/>
      <c r="K15" s="9"/>
      <c r="L15" s="12"/>
      <c r="M15" s="20"/>
      <c r="N15" s="24"/>
      <c r="O15" s="12"/>
      <c r="P15" s="12"/>
      <c r="Q15" s="9"/>
      <c r="R15" s="9"/>
      <c r="S15" s="9"/>
      <c r="T15" s="12"/>
      <c r="U15" s="9"/>
      <c r="V15" s="9"/>
      <c r="W15" s="9"/>
      <c r="X15" s="35"/>
    </row>
    <row r="16" s="2" customFormat="true" spans="1:24">
      <c r="A16" s="9" t="s">
        <v>47</v>
      </c>
      <c r="B16" s="9" t="s">
        <v>48</v>
      </c>
      <c r="C16" s="9" t="s">
        <v>49</v>
      </c>
      <c r="D16" s="12">
        <f>VLOOKUP(C16,[1]项目1—县域养老服务体系创新试点项目地区!$E$5:$L$63,8,FALSE)</f>
        <v>500</v>
      </c>
      <c r="E16" s="20">
        <v>75</v>
      </c>
      <c r="F16" s="12">
        <v>31</v>
      </c>
      <c r="G16" s="12"/>
      <c r="H16" s="18"/>
      <c r="I16" s="9" t="s">
        <v>47</v>
      </c>
      <c r="J16" s="9" t="s">
        <v>50</v>
      </c>
      <c r="K16" s="9" t="s">
        <v>51</v>
      </c>
      <c r="L16" s="12">
        <f>VLOOKUP(K16,[1]项目2—精神障碍社区康复服务试点项目地区!$D$5:$H$37,5,0)</f>
        <v>300</v>
      </c>
      <c r="M16" s="20">
        <v>66.5166666666667</v>
      </c>
      <c r="N16" s="24">
        <v>21</v>
      </c>
      <c r="O16" s="12"/>
      <c r="P16" s="12"/>
      <c r="Q16" s="9" t="s">
        <v>47</v>
      </c>
      <c r="R16" s="9" t="s">
        <v>52</v>
      </c>
      <c r="S16" s="9" t="s">
        <v>53</v>
      </c>
      <c r="T16" s="12">
        <v>300</v>
      </c>
      <c r="U16" s="23">
        <v>49</v>
      </c>
      <c r="V16" s="23">
        <v>29</v>
      </c>
      <c r="W16" s="24" t="s">
        <v>299</v>
      </c>
      <c r="X16" s="32"/>
    </row>
    <row r="17" s="2" customFormat="true" spans="1:24">
      <c r="A17" s="9" t="s">
        <v>303</v>
      </c>
      <c r="B17" s="9" t="s">
        <v>55</v>
      </c>
      <c r="C17" s="9" t="s">
        <v>56</v>
      </c>
      <c r="D17" s="12">
        <f>VLOOKUP(C17,[1]项目1—县域养老服务体系创新试点项目地区!$E$5:$L$63,8,FALSE)</f>
        <v>600</v>
      </c>
      <c r="E17" s="20">
        <v>71</v>
      </c>
      <c r="F17" s="12">
        <v>41</v>
      </c>
      <c r="G17" s="12"/>
      <c r="H17" s="18"/>
      <c r="I17" s="9" t="s">
        <v>303</v>
      </c>
      <c r="J17" s="9"/>
      <c r="K17" s="9"/>
      <c r="L17" s="12" t="s">
        <v>304</v>
      </c>
      <c r="M17" s="20"/>
      <c r="N17" s="24"/>
      <c r="O17" s="12"/>
      <c r="P17" s="12"/>
      <c r="Q17" s="9" t="s">
        <v>303</v>
      </c>
      <c r="R17" s="9"/>
      <c r="S17" s="9"/>
      <c r="T17" s="12" t="s">
        <v>304</v>
      </c>
      <c r="U17" s="23"/>
      <c r="V17" s="23"/>
      <c r="W17" s="23"/>
      <c r="X17" s="32"/>
    </row>
    <row r="18" s="2" customFormat="true" ht="27" spans="1:24">
      <c r="A18" s="9" t="s">
        <v>57</v>
      </c>
      <c r="B18" s="10" t="s">
        <v>58</v>
      </c>
      <c r="C18" s="10" t="s">
        <v>59</v>
      </c>
      <c r="D18" s="11">
        <f>VLOOKUP(C18,[1]项目1—县域养老服务体系创新试点项目地区!$E$5:$L$63,8,FALSE)</f>
        <v>500</v>
      </c>
      <c r="E18" s="19">
        <v>63</v>
      </c>
      <c r="F18" s="11">
        <v>56</v>
      </c>
      <c r="G18" s="12" t="s">
        <v>297</v>
      </c>
      <c r="H18" s="18" t="s">
        <v>305</v>
      </c>
      <c r="I18" s="9" t="s">
        <v>57</v>
      </c>
      <c r="J18" s="9" t="s">
        <v>60</v>
      </c>
      <c r="K18" s="9" t="s">
        <v>61</v>
      </c>
      <c r="L18" s="12">
        <f>VLOOKUP(K18,[1]项目2—精神障碍社区康复服务试点项目地区!$D$5:$H$37,5,0)</f>
        <v>300</v>
      </c>
      <c r="M18" s="20">
        <v>65.15</v>
      </c>
      <c r="N18" s="24">
        <v>25</v>
      </c>
      <c r="O18" s="12"/>
      <c r="P18" s="12"/>
      <c r="Q18" s="9" t="s">
        <v>57</v>
      </c>
      <c r="R18" s="9" t="s">
        <v>62</v>
      </c>
      <c r="S18" s="9" t="s">
        <v>63</v>
      </c>
      <c r="T18" s="12">
        <v>400</v>
      </c>
      <c r="U18" s="36">
        <v>20</v>
      </c>
      <c r="V18" s="36">
        <v>35</v>
      </c>
      <c r="W18" s="36" t="s">
        <v>301</v>
      </c>
      <c r="X18" s="34" t="s">
        <v>306</v>
      </c>
    </row>
    <row r="19" s="2" customFormat="true" spans="1:24">
      <c r="A19" s="9" t="s">
        <v>64</v>
      </c>
      <c r="B19" s="15" t="s">
        <v>65</v>
      </c>
      <c r="C19" s="15" t="s">
        <v>66</v>
      </c>
      <c r="D19" s="16">
        <f>VLOOKUP(C19,[1]项目1—县域养老服务体系创新试点项目地区!$E$5:$L$63,8,FALSE)</f>
        <v>500</v>
      </c>
      <c r="E19" s="22">
        <v>66.5</v>
      </c>
      <c r="F19" s="16">
        <v>50</v>
      </c>
      <c r="G19" s="12"/>
      <c r="H19" s="18"/>
      <c r="I19" s="9" t="s">
        <v>64</v>
      </c>
      <c r="J19" s="9" t="s">
        <v>67</v>
      </c>
      <c r="K19" s="23" t="s">
        <v>68</v>
      </c>
      <c r="L19" s="12">
        <f>VLOOKUP(K19,[1]项目2—精神障碍社区康复服务试点项目地区!$D$5:$H$37,5,0)</f>
        <v>200</v>
      </c>
      <c r="M19" s="20">
        <v>80.05</v>
      </c>
      <c r="N19" s="24">
        <v>6</v>
      </c>
      <c r="O19" s="12"/>
      <c r="P19" s="12"/>
      <c r="Q19" s="9" t="s">
        <v>64</v>
      </c>
      <c r="R19" s="9" t="s">
        <v>69</v>
      </c>
      <c r="S19" s="9" t="s">
        <v>70</v>
      </c>
      <c r="T19" s="12">
        <v>200</v>
      </c>
      <c r="U19" s="9">
        <v>58</v>
      </c>
      <c r="V19" s="9">
        <v>24</v>
      </c>
      <c r="W19" s="9" t="s">
        <v>299</v>
      </c>
      <c r="X19" s="32"/>
    </row>
    <row r="20" s="2" customFormat="true" spans="1:24">
      <c r="A20" s="9"/>
      <c r="B20" s="10" t="s">
        <v>71</v>
      </c>
      <c r="C20" s="10" t="s">
        <v>72</v>
      </c>
      <c r="D20" s="11">
        <f>VLOOKUP(C20,[1]项目1—县域养老服务体系创新试点项目地区!$E$5:$L$63,8,FALSE)</f>
        <v>400</v>
      </c>
      <c r="E20" s="19">
        <v>64.5</v>
      </c>
      <c r="F20" s="11">
        <v>55</v>
      </c>
      <c r="G20" s="12" t="s">
        <v>297</v>
      </c>
      <c r="H20" s="18" t="s">
        <v>307</v>
      </c>
      <c r="I20" s="9"/>
      <c r="J20" s="9"/>
      <c r="K20" s="23"/>
      <c r="L20" s="12"/>
      <c r="M20" s="20"/>
      <c r="N20" s="24"/>
      <c r="O20" s="12"/>
      <c r="P20" s="12"/>
      <c r="Q20" s="9"/>
      <c r="R20" s="9"/>
      <c r="S20" s="9"/>
      <c r="T20" s="12"/>
      <c r="U20" s="9"/>
      <c r="V20" s="9"/>
      <c r="W20" s="9"/>
      <c r="X20" s="32"/>
    </row>
    <row r="21" s="2" customFormat="true" spans="1:24">
      <c r="A21" s="9" t="s">
        <v>73</v>
      </c>
      <c r="B21" s="9" t="s">
        <v>74</v>
      </c>
      <c r="C21" s="9" t="s">
        <v>74</v>
      </c>
      <c r="D21" s="12">
        <f>VLOOKUP(C21,[1]项目1—县域养老服务体系创新试点项目地区!$E$5:$L$63,8,FALSE)</f>
        <v>600</v>
      </c>
      <c r="E21" s="20">
        <v>80.5</v>
      </c>
      <c r="F21" s="12">
        <v>17</v>
      </c>
      <c r="G21" s="12"/>
      <c r="H21" s="18"/>
      <c r="I21" s="15" t="s">
        <v>73</v>
      </c>
      <c r="J21" s="15" t="s">
        <v>75</v>
      </c>
      <c r="K21" s="15" t="s">
        <v>75</v>
      </c>
      <c r="L21" s="16">
        <f>VLOOKUP(K21,[1]项目2—精神障碍社区康复服务试点项目地区!$D$5:$H$37,5,0)</f>
        <v>400</v>
      </c>
      <c r="M21" s="22">
        <v>62.2</v>
      </c>
      <c r="N21" s="28">
        <v>30</v>
      </c>
      <c r="O21" s="16"/>
      <c r="P21" s="16"/>
      <c r="Q21" s="9" t="s">
        <v>73</v>
      </c>
      <c r="R21" s="9" t="s">
        <v>76</v>
      </c>
      <c r="S21" s="9" t="s">
        <v>76</v>
      </c>
      <c r="T21" s="12">
        <v>200</v>
      </c>
      <c r="U21" s="23">
        <v>81</v>
      </c>
      <c r="V21" s="23">
        <v>1</v>
      </c>
      <c r="W21" s="24" t="s">
        <v>299</v>
      </c>
      <c r="X21" s="32"/>
    </row>
    <row r="22" s="2" customFormat="true" spans="1:24">
      <c r="A22" s="9" t="s">
        <v>77</v>
      </c>
      <c r="B22" s="9" t="s">
        <v>78</v>
      </c>
      <c r="C22" s="9" t="s">
        <v>79</v>
      </c>
      <c r="D22" s="12">
        <f>VLOOKUP(C22,[1]项目1—县域养老服务体系创新试点项目地区!$E$5:$L$63,8,FALSE)</f>
        <v>600</v>
      </c>
      <c r="E22" s="20">
        <v>72.5</v>
      </c>
      <c r="F22" s="12">
        <v>37</v>
      </c>
      <c r="G22" s="12"/>
      <c r="H22" s="18"/>
      <c r="I22" s="9" t="s">
        <v>77</v>
      </c>
      <c r="J22" s="9" t="s">
        <v>80</v>
      </c>
      <c r="K22" s="24" t="s">
        <v>81</v>
      </c>
      <c r="L22" s="12">
        <f>VLOOKUP(K22,[1]项目2—精神障碍社区康复服务试点项目地区!$D$5:$H$37,5,0)</f>
        <v>400</v>
      </c>
      <c r="M22" s="20">
        <v>82.6833333333333</v>
      </c>
      <c r="N22" s="24">
        <v>4</v>
      </c>
      <c r="O22" s="12"/>
      <c r="P22" s="12"/>
      <c r="Q22" s="9" t="s">
        <v>77</v>
      </c>
      <c r="R22" s="9" t="s">
        <v>82</v>
      </c>
      <c r="S22" s="9" t="s">
        <v>83</v>
      </c>
      <c r="T22" s="12">
        <v>300</v>
      </c>
      <c r="U22" s="12">
        <v>54</v>
      </c>
      <c r="V22" s="12">
        <v>28</v>
      </c>
      <c r="W22" s="12" t="s">
        <v>299</v>
      </c>
      <c r="X22" s="32"/>
    </row>
    <row r="23" s="2" customFormat="true" spans="1:24">
      <c r="A23" s="9"/>
      <c r="B23" s="10" t="s">
        <v>84</v>
      </c>
      <c r="C23" s="10" t="s">
        <v>85</v>
      </c>
      <c r="D23" s="11">
        <f>VLOOKUP(C23,[1]项目1—县域养老服务体系创新试点项目地区!$E$5:$L$63,8,FALSE)</f>
        <v>600</v>
      </c>
      <c r="E23" s="19">
        <v>62.5</v>
      </c>
      <c r="F23" s="11">
        <v>58</v>
      </c>
      <c r="G23" s="12" t="s">
        <v>297</v>
      </c>
      <c r="H23" s="18" t="s">
        <v>307</v>
      </c>
      <c r="I23" s="9"/>
      <c r="J23" s="9"/>
      <c r="K23" s="24"/>
      <c r="L23" s="12"/>
      <c r="M23" s="20"/>
      <c r="N23" s="24"/>
      <c r="O23" s="12"/>
      <c r="P23" s="12"/>
      <c r="Q23" s="9"/>
      <c r="R23" s="9"/>
      <c r="S23" s="9"/>
      <c r="T23" s="12"/>
      <c r="U23" s="12"/>
      <c r="V23" s="12">
        <v>28</v>
      </c>
      <c r="W23" s="12"/>
      <c r="X23" s="32"/>
    </row>
    <row r="24" s="2" customFormat="true" spans="1:24">
      <c r="A24" s="9"/>
      <c r="B24" s="15" t="s">
        <v>86</v>
      </c>
      <c r="C24" s="15" t="s">
        <v>87</v>
      </c>
      <c r="D24" s="16">
        <f>VLOOKUP(C24,[1]项目1—县域养老服务体系创新试点项目地区!$E$5:$L$63,8,FALSE)</f>
        <v>600</v>
      </c>
      <c r="E24" s="22">
        <v>66.5</v>
      </c>
      <c r="F24" s="16">
        <v>48</v>
      </c>
      <c r="G24" s="12"/>
      <c r="H24" s="18"/>
      <c r="I24" s="9"/>
      <c r="J24" s="9"/>
      <c r="K24" s="24"/>
      <c r="L24" s="12"/>
      <c r="M24" s="20"/>
      <c r="N24" s="24"/>
      <c r="O24" s="12"/>
      <c r="P24" s="12"/>
      <c r="Q24" s="9"/>
      <c r="R24" s="9"/>
      <c r="S24" s="9"/>
      <c r="T24" s="12"/>
      <c r="U24" s="12"/>
      <c r="V24" s="12"/>
      <c r="W24" s="12"/>
      <c r="X24" s="32"/>
    </row>
    <row r="25" s="2" customFormat="true" spans="1:24">
      <c r="A25" s="9" t="s">
        <v>88</v>
      </c>
      <c r="B25" s="9" t="s">
        <v>89</v>
      </c>
      <c r="C25" s="9" t="s">
        <v>90</v>
      </c>
      <c r="D25" s="12">
        <f>VLOOKUP(C25,[1]项目1—县域养老服务体系创新试点项目地区!$E$5:$L$63,8,FALSE)</f>
        <v>400</v>
      </c>
      <c r="E25" s="20">
        <v>82.5</v>
      </c>
      <c r="F25" s="12">
        <v>13</v>
      </c>
      <c r="G25" s="12"/>
      <c r="H25" s="18"/>
      <c r="I25" s="9" t="s">
        <v>88</v>
      </c>
      <c r="J25" s="9" t="s">
        <v>91</v>
      </c>
      <c r="K25" s="23" t="s">
        <v>92</v>
      </c>
      <c r="L25" s="12">
        <f>VLOOKUP(K25,[1]项目2—精神障碍社区康复服务试点项目地区!$D$5:$H$37,5,0)</f>
        <v>300</v>
      </c>
      <c r="M25" s="20">
        <v>66.5166666666667</v>
      </c>
      <c r="N25" s="24">
        <v>20</v>
      </c>
      <c r="O25" s="12"/>
      <c r="P25" s="12"/>
      <c r="Q25" s="9" t="s">
        <v>88</v>
      </c>
      <c r="R25" s="9" t="s">
        <v>93</v>
      </c>
      <c r="S25" s="9" t="s">
        <v>94</v>
      </c>
      <c r="T25" s="12">
        <v>300</v>
      </c>
      <c r="U25" s="23">
        <v>76</v>
      </c>
      <c r="V25" s="23">
        <v>5</v>
      </c>
      <c r="W25" s="24" t="s">
        <v>299</v>
      </c>
      <c r="X25" s="32"/>
    </row>
    <row r="26" s="2" customFormat="true" spans="1:24">
      <c r="A26" s="9" t="s">
        <v>308</v>
      </c>
      <c r="B26" s="9" t="s">
        <v>96</v>
      </c>
      <c r="C26" s="9" t="s">
        <v>97</v>
      </c>
      <c r="D26" s="12">
        <f>VLOOKUP(C26,[1]项目1—县域养老服务体系创新试点项目地区!$E$5:$L$63,8,FALSE)</f>
        <v>600</v>
      </c>
      <c r="E26" s="20">
        <v>81.5</v>
      </c>
      <c r="F26" s="12">
        <v>14</v>
      </c>
      <c r="G26" s="12"/>
      <c r="H26" s="18"/>
      <c r="I26" s="9" t="s">
        <v>308</v>
      </c>
      <c r="J26" s="9"/>
      <c r="K26" s="23"/>
      <c r="L26" s="12" t="s">
        <v>304</v>
      </c>
      <c r="M26" s="20"/>
      <c r="N26" s="24"/>
      <c r="O26" s="12"/>
      <c r="P26" s="12"/>
      <c r="Q26" s="9" t="s">
        <v>308</v>
      </c>
      <c r="R26" s="9" t="s">
        <v>96</v>
      </c>
      <c r="S26" s="9" t="s">
        <v>98</v>
      </c>
      <c r="T26" s="12">
        <v>300</v>
      </c>
      <c r="U26" s="23">
        <v>61</v>
      </c>
      <c r="V26" s="23">
        <v>21</v>
      </c>
      <c r="W26" s="24" t="s">
        <v>299</v>
      </c>
      <c r="X26" s="32"/>
    </row>
    <row r="27" s="2" customFormat="true" spans="1:24">
      <c r="A27" s="9" t="s">
        <v>99</v>
      </c>
      <c r="B27" s="9" t="s">
        <v>100</v>
      </c>
      <c r="C27" s="9" t="s">
        <v>101</v>
      </c>
      <c r="D27" s="12">
        <f>VLOOKUP(C27,[1]项目1—县域养老服务体系创新试点项目地区!$E$5:$L$63,8,FALSE)</f>
        <v>500</v>
      </c>
      <c r="E27" s="20">
        <v>82.5</v>
      </c>
      <c r="F27" s="12">
        <v>11</v>
      </c>
      <c r="G27" s="12"/>
      <c r="H27" s="18"/>
      <c r="I27" s="9" t="s">
        <v>99</v>
      </c>
      <c r="J27" s="9" t="s">
        <v>102</v>
      </c>
      <c r="K27" s="23" t="s">
        <v>103</v>
      </c>
      <c r="L27" s="12">
        <f>VLOOKUP(K27,[1]项目2—精神障碍社区康复服务试点项目地区!$D$5:$H$37,5,0)</f>
        <v>400</v>
      </c>
      <c r="M27" s="20">
        <v>66.1833333333333</v>
      </c>
      <c r="N27" s="24">
        <v>22</v>
      </c>
      <c r="O27" s="12"/>
      <c r="P27" s="12"/>
      <c r="Q27" s="9" t="s">
        <v>99</v>
      </c>
      <c r="R27" s="9" t="s">
        <v>104</v>
      </c>
      <c r="S27" s="9" t="s">
        <v>105</v>
      </c>
      <c r="T27" s="12">
        <v>200</v>
      </c>
      <c r="U27" s="12">
        <v>67</v>
      </c>
      <c r="V27" s="12">
        <v>15</v>
      </c>
      <c r="W27" s="12" t="s">
        <v>299</v>
      </c>
      <c r="X27" s="32"/>
    </row>
    <row r="28" s="2" customFormat="true" spans="1:24">
      <c r="A28" s="9"/>
      <c r="B28" s="9" t="s">
        <v>106</v>
      </c>
      <c r="C28" s="9" t="s">
        <v>107</v>
      </c>
      <c r="D28" s="12">
        <f>VLOOKUP(C28,[1]项目1—县域养老服务体系创新试点项目地区!$E$5:$L$63,8,FALSE)</f>
        <v>500</v>
      </c>
      <c r="E28" s="20">
        <v>82.5</v>
      </c>
      <c r="F28" s="12">
        <v>12</v>
      </c>
      <c r="G28" s="12"/>
      <c r="H28" s="18"/>
      <c r="I28" s="9"/>
      <c r="J28" s="9"/>
      <c r="K28" s="23"/>
      <c r="L28" s="12"/>
      <c r="M28" s="20"/>
      <c r="N28" s="24"/>
      <c r="O28" s="12"/>
      <c r="P28" s="12"/>
      <c r="Q28" s="9"/>
      <c r="R28" s="9"/>
      <c r="S28" s="9"/>
      <c r="T28" s="12"/>
      <c r="U28" s="12"/>
      <c r="V28" s="12"/>
      <c r="W28" s="12"/>
      <c r="X28" s="32"/>
    </row>
    <row r="29" s="2" customFormat="true" spans="1:24">
      <c r="A29" s="9" t="s">
        <v>108</v>
      </c>
      <c r="B29" s="9" t="s">
        <v>109</v>
      </c>
      <c r="C29" s="9" t="s">
        <v>110</v>
      </c>
      <c r="D29" s="12">
        <f>VLOOKUP(C29,[1]项目1—县域养老服务体系创新试点项目地区!$E$5:$L$63,8,FALSE)</f>
        <v>500</v>
      </c>
      <c r="E29" s="20">
        <v>80.5</v>
      </c>
      <c r="F29" s="12">
        <v>22</v>
      </c>
      <c r="G29" s="12"/>
      <c r="H29" s="18"/>
      <c r="I29" s="9" t="s">
        <v>108</v>
      </c>
      <c r="J29" s="9" t="s">
        <v>111</v>
      </c>
      <c r="K29" s="23" t="s">
        <v>112</v>
      </c>
      <c r="L29" s="12">
        <f>VLOOKUP(K29,[1]项目2—精神障碍社区康复服务试点项目地区!$D$5:$H$37,5,0)</f>
        <v>300</v>
      </c>
      <c r="M29" s="20">
        <v>65.6333333333333</v>
      </c>
      <c r="N29" s="24">
        <v>24</v>
      </c>
      <c r="O29" s="12"/>
      <c r="P29" s="12"/>
      <c r="Q29" s="9" t="s">
        <v>108</v>
      </c>
      <c r="R29" s="9" t="s">
        <v>113</v>
      </c>
      <c r="S29" s="9" t="s">
        <v>114</v>
      </c>
      <c r="T29" s="12">
        <v>400</v>
      </c>
      <c r="U29" s="23">
        <v>48</v>
      </c>
      <c r="V29" s="23">
        <v>30</v>
      </c>
      <c r="W29" s="24" t="s">
        <v>299</v>
      </c>
      <c r="X29" s="32"/>
    </row>
    <row r="30" s="2" customFormat="true" spans="1:24">
      <c r="A30" s="9" t="s">
        <v>309</v>
      </c>
      <c r="B30" s="9" t="s">
        <v>116</v>
      </c>
      <c r="C30" s="9" t="s">
        <v>117</v>
      </c>
      <c r="D30" s="12">
        <f>VLOOKUP(C30,[1]项目1—县域养老服务体系创新试点项目地区!$E$5:$L$63,8,FALSE)</f>
        <v>400</v>
      </c>
      <c r="E30" s="20">
        <v>81.5</v>
      </c>
      <c r="F30" s="12">
        <v>15</v>
      </c>
      <c r="G30" s="12"/>
      <c r="H30" s="18"/>
      <c r="I30" s="9" t="s">
        <v>309</v>
      </c>
      <c r="J30" s="9"/>
      <c r="K30" s="23"/>
      <c r="L30" s="12" t="s">
        <v>304</v>
      </c>
      <c r="M30" s="20"/>
      <c r="N30" s="24"/>
      <c r="O30" s="12"/>
      <c r="P30" s="12"/>
      <c r="Q30" s="9" t="s">
        <v>309</v>
      </c>
      <c r="R30" s="9" t="s">
        <v>116</v>
      </c>
      <c r="S30" s="9" t="s">
        <v>118</v>
      </c>
      <c r="T30" s="12">
        <v>200</v>
      </c>
      <c r="U30" s="23">
        <v>72</v>
      </c>
      <c r="V30" s="23">
        <v>8</v>
      </c>
      <c r="W30" s="24" t="s">
        <v>299</v>
      </c>
      <c r="X30" s="32"/>
    </row>
    <row r="31" s="2" customFormat="true" spans="1:24">
      <c r="A31" s="9" t="s">
        <v>119</v>
      </c>
      <c r="B31" s="9" t="s">
        <v>120</v>
      </c>
      <c r="C31" s="9" t="s">
        <v>121</v>
      </c>
      <c r="D31" s="12">
        <f>VLOOKUP(C31,[1]项目1—县域养老服务体系创新试点项目地区!$E$5:$L$63,8,FALSE)</f>
        <v>500</v>
      </c>
      <c r="E31" s="20">
        <v>80.5</v>
      </c>
      <c r="F31" s="12">
        <v>20</v>
      </c>
      <c r="G31" s="12"/>
      <c r="H31" s="18"/>
      <c r="I31" s="9" t="s">
        <v>119</v>
      </c>
      <c r="J31" s="9" t="s">
        <v>122</v>
      </c>
      <c r="K31" s="9" t="s">
        <v>123</v>
      </c>
      <c r="L31" s="12">
        <f>VLOOKUP(K31,[1]项目2—精神障碍社区康复服务试点项目地区!$D$5:$H$37,5,0)</f>
        <v>200</v>
      </c>
      <c r="M31" s="20">
        <v>72.0666666666667</v>
      </c>
      <c r="N31" s="24">
        <v>13</v>
      </c>
      <c r="O31" s="12"/>
      <c r="P31" s="12"/>
      <c r="Q31" s="9" t="s">
        <v>119</v>
      </c>
      <c r="R31" s="9" t="s">
        <v>124</v>
      </c>
      <c r="S31" s="9" t="s">
        <v>125</v>
      </c>
      <c r="T31" s="12">
        <v>300</v>
      </c>
      <c r="U31" s="12">
        <v>63</v>
      </c>
      <c r="V31" s="12">
        <v>18</v>
      </c>
      <c r="W31" s="12" t="s">
        <v>299</v>
      </c>
      <c r="X31" s="32"/>
    </row>
    <row r="32" s="2" customFormat="true" spans="1:24">
      <c r="A32" s="9"/>
      <c r="B32" s="9" t="s">
        <v>126</v>
      </c>
      <c r="C32" s="9" t="s">
        <v>127</v>
      </c>
      <c r="D32" s="12">
        <f>VLOOKUP(C32,[1]项目1—县域养老服务体系创新试点项目地区!$E$5:$L$63,8,FALSE)</f>
        <v>400</v>
      </c>
      <c r="E32" s="20">
        <v>80.5</v>
      </c>
      <c r="F32" s="12">
        <v>21</v>
      </c>
      <c r="G32" s="12"/>
      <c r="H32" s="18"/>
      <c r="I32" s="9"/>
      <c r="J32" s="9"/>
      <c r="K32" s="9"/>
      <c r="L32" s="12"/>
      <c r="M32" s="20"/>
      <c r="N32" s="24"/>
      <c r="O32" s="12"/>
      <c r="P32" s="12"/>
      <c r="Q32" s="9"/>
      <c r="R32" s="9"/>
      <c r="S32" s="9"/>
      <c r="T32" s="12"/>
      <c r="U32" s="12"/>
      <c r="V32" s="12"/>
      <c r="W32" s="12"/>
      <c r="X32" s="32"/>
    </row>
    <row r="33" s="2" customFormat="true" spans="1:24">
      <c r="A33" s="9" t="s">
        <v>128</v>
      </c>
      <c r="B33" s="9" t="s">
        <v>129</v>
      </c>
      <c r="C33" s="9" t="s">
        <v>130</v>
      </c>
      <c r="D33" s="12">
        <f>VLOOKUP(C33,[1]项目1—县域养老服务体系创新试点项目地区!$E$5:$L$63,8,FALSE)</f>
        <v>600</v>
      </c>
      <c r="E33" s="20">
        <v>86.5</v>
      </c>
      <c r="F33" s="12">
        <v>7</v>
      </c>
      <c r="G33" s="12"/>
      <c r="H33" s="18"/>
      <c r="I33" s="9" t="s">
        <v>128</v>
      </c>
      <c r="J33" s="9" t="s">
        <v>129</v>
      </c>
      <c r="K33" s="23" t="s">
        <v>131</v>
      </c>
      <c r="L33" s="12">
        <f>VLOOKUP(K33,[1]项目2—精神障碍社区康复服务试点项目地区!$D$5:$H$37,5,0)</f>
        <v>300</v>
      </c>
      <c r="M33" s="20">
        <v>68.7166666666667</v>
      </c>
      <c r="N33" s="24">
        <v>15</v>
      </c>
      <c r="O33" s="12"/>
      <c r="P33" s="12"/>
      <c r="Q33" s="9" t="s">
        <v>128</v>
      </c>
      <c r="R33" s="9" t="s">
        <v>132</v>
      </c>
      <c r="S33" s="9" t="s">
        <v>133</v>
      </c>
      <c r="T33" s="12">
        <v>400</v>
      </c>
      <c r="U33" s="12">
        <v>78</v>
      </c>
      <c r="V33" s="12">
        <v>2</v>
      </c>
      <c r="W33" s="12" t="s">
        <v>299</v>
      </c>
      <c r="X33" s="32"/>
    </row>
    <row r="34" s="2" customFormat="true" spans="1:24">
      <c r="A34" s="9"/>
      <c r="B34" s="13" t="s">
        <v>134</v>
      </c>
      <c r="C34" s="13" t="s">
        <v>135</v>
      </c>
      <c r="D34" s="14">
        <f>VLOOKUP(C34,[1]项目1—县域养老服务体系创新试点项目地区!$E$5:$L$63,8,FALSE)</f>
        <v>500</v>
      </c>
      <c r="E34" s="21">
        <v>90</v>
      </c>
      <c r="F34" s="14">
        <v>2</v>
      </c>
      <c r="G34" s="12"/>
      <c r="H34" s="18"/>
      <c r="I34" s="9"/>
      <c r="J34" s="9"/>
      <c r="K34" s="23"/>
      <c r="L34" s="12"/>
      <c r="M34" s="20"/>
      <c r="N34" s="24"/>
      <c r="O34" s="12"/>
      <c r="P34" s="12"/>
      <c r="Q34" s="9"/>
      <c r="R34" s="9"/>
      <c r="S34" s="9"/>
      <c r="T34" s="12"/>
      <c r="U34" s="12"/>
      <c r="V34" s="12"/>
      <c r="W34" s="12"/>
      <c r="X34" s="32"/>
    </row>
    <row r="35" s="2" customFormat="true" spans="1:24">
      <c r="A35" s="9" t="s">
        <v>310</v>
      </c>
      <c r="B35" s="13" t="s">
        <v>137</v>
      </c>
      <c r="C35" s="13" t="s">
        <v>138</v>
      </c>
      <c r="D35" s="14">
        <f>VLOOKUP(C35,[1]项目1—县域养老服务体系创新试点项目地区!$E$5:$L$63,8,FALSE)</f>
        <v>600</v>
      </c>
      <c r="E35" s="21">
        <v>90.5</v>
      </c>
      <c r="F35" s="14">
        <v>1</v>
      </c>
      <c r="G35" s="12"/>
      <c r="H35" s="18"/>
      <c r="I35" s="15" t="s">
        <v>310</v>
      </c>
      <c r="J35" s="15" t="s">
        <v>137</v>
      </c>
      <c r="K35" s="15" t="s">
        <v>139</v>
      </c>
      <c r="L35" s="16">
        <f>VLOOKUP(K35,[1]项目2—精神障碍社区康复服务试点项目地区!$D$5:$H$37,5,0)</f>
        <v>300</v>
      </c>
      <c r="M35" s="22">
        <v>62.2333333333333</v>
      </c>
      <c r="N35" s="28">
        <v>29</v>
      </c>
      <c r="O35" s="16"/>
      <c r="P35" s="16"/>
      <c r="Q35" s="9" t="s">
        <v>310</v>
      </c>
      <c r="R35" s="9"/>
      <c r="S35" s="9"/>
      <c r="T35" s="12" t="s">
        <v>304</v>
      </c>
      <c r="U35" s="23"/>
      <c r="V35" s="23"/>
      <c r="W35" s="23"/>
      <c r="X35" s="32"/>
    </row>
    <row r="36" s="2" customFormat="true" spans="1:24">
      <c r="A36" s="9" t="s">
        <v>140</v>
      </c>
      <c r="B36" s="13" t="s">
        <v>141</v>
      </c>
      <c r="C36" s="13" t="s">
        <v>142</v>
      </c>
      <c r="D36" s="14">
        <f>VLOOKUP(C36,[1]项目1—县域养老服务体系创新试点项目地区!$E$5:$L$63,8,FALSE)</f>
        <v>500</v>
      </c>
      <c r="E36" s="21">
        <v>87.5</v>
      </c>
      <c r="F36" s="14">
        <v>4</v>
      </c>
      <c r="G36" s="12"/>
      <c r="H36" s="18"/>
      <c r="I36" s="9" t="s">
        <v>140</v>
      </c>
      <c r="J36" s="9" t="s">
        <v>143</v>
      </c>
      <c r="K36" s="23" t="s">
        <v>144</v>
      </c>
      <c r="L36" s="12">
        <f>VLOOKUP(K36,[1]项目2—精神障碍社区康复服务试点项目地区!$D$5:$H$37,5,0)</f>
        <v>300</v>
      </c>
      <c r="M36" s="20">
        <v>75.9333333333333</v>
      </c>
      <c r="N36" s="24">
        <v>9</v>
      </c>
      <c r="O36" s="12"/>
      <c r="P36" s="12"/>
      <c r="Q36" s="9" t="s">
        <v>140</v>
      </c>
      <c r="R36" s="9" t="s">
        <v>145</v>
      </c>
      <c r="S36" s="9" t="s">
        <v>146</v>
      </c>
      <c r="T36" s="12">
        <v>400</v>
      </c>
      <c r="U36" s="9">
        <v>55</v>
      </c>
      <c r="V36" s="9">
        <v>27</v>
      </c>
      <c r="W36" s="9" t="s">
        <v>299</v>
      </c>
      <c r="X36" s="32"/>
    </row>
    <row r="37" s="2" customFormat="true" spans="1:24">
      <c r="A37" s="9"/>
      <c r="B37" s="9" t="s">
        <v>147</v>
      </c>
      <c r="C37" s="9" t="s">
        <v>148</v>
      </c>
      <c r="D37" s="12">
        <f>VLOOKUP(C37,[1]项目1—县域养老服务体系创新试点项目地区!$E$5:$L$63,8,FALSE)</f>
        <v>500</v>
      </c>
      <c r="E37" s="20">
        <v>77.5</v>
      </c>
      <c r="F37" s="12">
        <v>27</v>
      </c>
      <c r="G37" s="12"/>
      <c r="H37" s="18"/>
      <c r="I37" s="9"/>
      <c r="J37" s="9"/>
      <c r="K37" s="23"/>
      <c r="L37" s="12"/>
      <c r="M37" s="20"/>
      <c r="N37" s="24"/>
      <c r="O37" s="12"/>
      <c r="P37" s="12"/>
      <c r="Q37" s="9"/>
      <c r="R37" s="9"/>
      <c r="S37" s="9"/>
      <c r="T37" s="12"/>
      <c r="U37" s="9"/>
      <c r="V37" s="9">
        <v>27</v>
      </c>
      <c r="W37" s="9"/>
      <c r="X37" s="32"/>
    </row>
    <row r="38" s="2" customFormat="true" spans="1:24">
      <c r="A38" s="9"/>
      <c r="B38" s="9" t="s">
        <v>149</v>
      </c>
      <c r="C38" s="9" t="s">
        <v>150</v>
      </c>
      <c r="D38" s="12">
        <f>VLOOKUP(C38,[1]项目1—县域养老服务体系创新试点项目地区!$E$5:$L$63,8,FALSE)</f>
        <v>600</v>
      </c>
      <c r="E38" s="20">
        <v>80</v>
      </c>
      <c r="F38" s="12">
        <v>23</v>
      </c>
      <c r="G38" s="12"/>
      <c r="H38" s="18"/>
      <c r="I38" s="9"/>
      <c r="J38" s="9"/>
      <c r="K38" s="23"/>
      <c r="L38" s="12"/>
      <c r="M38" s="20"/>
      <c r="N38" s="24"/>
      <c r="O38" s="12"/>
      <c r="P38" s="12"/>
      <c r="Q38" s="9"/>
      <c r="R38" s="9"/>
      <c r="S38" s="9"/>
      <c r="T38" s="12"/>
      <c r="U38" s="9"/>
      <c r="V38" s="9"/>
      <c r="W38" s="9"/>
      <c r="X38" s="32"/>
    </row>
    <row r="39" s="2" customFormat="true" spans="1:24">
      <c r="A39" s="9" t="s">
        <v>151</v>
      </c>
      <c r="B39" s="9" t="s">
        <v>152</v>
      </c>
      <c r="C39" s="9" t="s">
        <v>153</v>
      </c>
      <c r="D39" s="12">
        <f>VLOOKUP(C39,[1]项目1—县域养老服务体系创新试点项目地区!$E$5:$L$63,8,FALSE)</f>
        <v>600</v>
      </c>
      <c r="E39" s="20">
        <v>72.5</v>
      </c>
      <c r="F39" s="12">
        <v>38</v>
      </c>
      <c r="G39" s="12"/>
      <c r="H39" s="18"/>
      <c r="I39" s="9" t="s">
        <v>151</v>
      </c>
      <c r="J39" s="9" t="s">
        <v>154</v>
      </c>
      <c r="K39" s="23" t="s">
        <v>155</v>
      </c>
      <c r="L39" s="12">
        <f>VLOOKUP(K39,[1]项目2—精神障碍社区康复服务试点项目地区!$D$5:$H$37,5,0)</f>
        <v>300</v>
      </c>
      <c r="M39" s="20">
        <v>67.9333333333333</v>
      </c>
      <c r="N39" s="24">
        <v>17</v>
      </c>
      <c r="O39" s="12"/>
      <c r="P39" s="12"/>
      <c r="Q39" s="9" t="s">
        <v>151</v>
      </c>
      <c r="R39" s="9" t="s">
        <v>156</v>
      </c>
      <c r="S39" s="9" t="s">
        <v>156</v>
      </c>
      <c r="T39" s="12">
        <v>300</v>
      </c>
      <c r="U39" s="9">
        <v>75</v>
      </c>
      <c r="V39" s="9">
        <v>7</v>
      </c>
      <c r="W39" s="12" t="s">
        <v>299</v>
      </c>
      <c r="X39" s="32"/>
    </row>
    <row r="40" s="2" customFormat="true" spans="1:24">
      <c r="A40" s="9"/>
      <c r="B40" s="9" t="s">
        <v>157</v>
      </c>
      <c r="C40" s="9" t="s">
        <v>158</v>
      </c>
      <c r="D40" s="12">
        <f>VLOOKUP(C40,[1]项目1—县域养老服务体系创新试点项目地区!$E$5:$L$63,8,FALSE)</f>
        <v>500</v>
      </c>
      <c r="E40" s="20">
        <v>72.5</v>
      </c>
      <c r="F40" s="12">
        <v>36</v>
      </c>
      <c r="G40" s="12"/>
      <c r="H40" s="18"/>
      <c r="I40" s="9"/>
      <c r="J40" s="9"/>
      <c r="K40" s="23"/>
      <c r="L40" s="12"/>
      <c r="M40" s="20"/>
      <c r="N40" s="24"/>
      <c r="O40" s="12"/>
      <c r="P40" s="12"/>
      <c r="Q40" s="9"/>
      <c r="R40" s="9"/>
      <c r="S40" s="9"/>
      <c r="T40" s="12"/>
      <c r="U40" s="9"/>
      <c r="V40" s="9"/>
      <c r="W40" s="12"/>
      <c r="X40" s="32"/>
    </row>
    <row r="41" s="2" customFormat="true" spans="1:24">
      <c r="A41" s="9" t="s">
        <v>159</v>
      </c>
      <c r="B41" s="9" t="s">
        <v>160</v>
      </c>
      <c r="C41" s="9" t="s">
        <v>161</v>
      </c>
      <c r="D41" s="12">
        <f>VLOOKUP(C41,[1]项目1—县域养老服务体系创新试点项目地区!$E$5:$L$63,8,FALSE)</f>
        <v>500</v>
      </c>
      <c r="E41" s="20">
        <v>82.5</v>
      </c>
      <c r="F41" s="12">
        <v>9</v>
      </c>
      <c r="G41" s="12"/>
      <c r="H41" s="18"/>
      <c r="I41" s="9" t="s">
        <v>159</v>
      </c>
      <c r="J41" s="9" t="s">
        <v>162</v>
      </c>
      <c r="K41" s="9" t="s">
        <v>163</v>
      </c>
      <c r="L41" s="12">
        <f>VLOOKUP(K41,[1]项目2—精神障碍社区康复服务试点项目地区!$D$5:$H$37,5,0)</f>
        <v>400</v>
      </c>
      <c r="M41" s="20">
        <v>65.9833333333333</v>
      </c>
      <c r="N41" s="24">
        <v>23</v>
      </c>
      <c r="O41" s="12"/>
      <c r="P41" s="12"/>
      <c r="Q41" s="9" t="s">
        <v>159</v>
      </c>
      <c r="R41" s="9" t="s">
        <v>164</v>
      </c>
      <c r="S41" s="9" t="s">
        <v>165</v>
      </c>
      <c r="T41" s="12">
        <v>400</v>
      </c>
      <c r="U41" s="9">
        <v>69</v>
      </c>
      <c r="V41" s="9">
        <v>11</v>
      </c>
      <c r="W41" s="9" t="s">
        <v>299</v>
      </c>
      <c r="X41" s="32"/>
    </row>
    <row r="42" s="2" customFormat="true" spans="1:24">
      <c r="A42" s="9"/>
      <c r="B42" s="9" t="s">
        <v>166</v>
      </c>
      <c r="C42" s="9" t="s">
        <v>167</v>
      </c>
      <c r="D42" s="12">
        <f>VLOOKUP(C42,[1]项目1—县域养老服务体系创新试点项目地区!$E$5:$L$63,8,FALSE)</f>
        <v>500</v>
      </c>
      <c r="E42" s="20">
        <v>82.5</v>
      </c>
      <c r="F42" s="12">
        <v>10</v>
      </c>
      <c r="G42" s="12"/>
      <c r="H42" s="18"/>
      <c r="I42" s="9"/>
      <c r="J42" s="9"/>
      <c r="K42" s="9"/>
      <c r="L42" s="12"/>
      <c r="M42" s="20"/>
      <c r="N42" s="24"/>
      <c r="O42" s="12"/>
      <c r="P42" s="12"/>
      <c r="Q42" s="9"/>
      <c r="R42" s="9"/>
      <c r="S42" s="9"/>
      <c r="T42" s="12"/>
      <c r="U42" s="9"/>
      <c r="V42" s="9">
        <v>11</v>
      </c>
      <c r="W42" s="9"/>
      <c r="X42" s="32"/>
    </row>
    <row r="43" s="2" customFormat="true" spans="1:24">
      <c r="A43" s="9"/>
      <c r="B43" s="13" t="s">
        <v>168</v>
      </c>
      <c r="C43" s="13" t="s">
        <v>169</v>
      </c>
      <c r="D43" s="14">
        <f>VLOOKUP(C43,[1]项目1—县域养老服务体系创新试点项目地区!$E$5:$L$63,8,FALSE)</f>
        <v>500</v>
      </c>
      <c r="E43" s="21">
        <v>88.5</v>
      </c>
      <c r="F43" s="14">
        <v>3</v>
      </c>
      <c r="G43" s="12"/>
      <c r="H43" s="18"/>
      <c r="I43" s="9"/>
      <c r="J43" s="9"/>
      <c r="K43" s="9"/>
      <c r="L43" s="12"/>
      <c r="M43" s="20"/>
      <c r="N43" s="24"/>
      <c r="O43" s="12"/>
      <c r="P43" s="12"/>
      <c r="Q43" s="9"/>
      <c r="R43" s="9"/>
      <c r="S43" s="9"/>
      <c r="T43" s="12"/>
      <c r="U43" s="9"/>
      <c r="V43" s="9"/>
      <c r="W43" s="9"/>
      <c r="X43" s="32"/>
    </row>
    <row r="44" s="2" customFormat="true" spans="1:24">
      <c r="A44" s="9" t="s">
        <v>170</v>
      </c>
      <c r="B44" s="9" t="s">
        <v>171</v>
      </c>
      <c r="C44" s="9" t="s">
        <v>172</v>
      </c>
      <c r="D44" s="12">
        <f>VLOOKUP(C44,[1]项目1—县域养老服务体系创新试点项目地区!$E$5:$L$63,8,FALSE)</f>
        <v>500</v>
      </c>
      <c r="E44" s="20">
        <v>79.5</v>
      </c>
      <c r="F44" s="12">
        <v>25</v>
      </c>
      <c r="G44" s="12"/>
      <c r="H44" s="18"/>
      <c r="I44" s="10" t="s">
        <v>170</v>
      </c>
      <c r="J44" s="10" t="s">
        <v>173</v>
      </c>
      <c r="K44" s="10" t="s">
        <v>174</v>
      </c>
      <c r="L44" s="11">
        <f>VLOOKUP(K44,[1]项目2—精神障碍社区康复服务试点项目地区!$D$5:$H$37,5,0)</f>
        <v>400</v>
      </c>
      <c r="M44" s="19">
        <v>59.85</v>
      </c>
      <c r="N44" s="26">
        <v>32</v>
      </c>
      <c r="O44" s="11" t="s">
        <v>297</v>
      </c>
      <c r="P44" s="11" t="s">
        <v>311</v>
      </c>
      <c r="Q44" s="9" t="s">
        <v>170</v>
      </c>
      <c r="R44" s="9" t="s">
        <v>171</v>
      </c>
      <c r="S44" s="9" t="s">
        <v>175</v>
      </c>
      <c r="T44" s="12">
        <v>300</v>
      </c>
      <c r="U44" s="9">
        <v>78</v>
      </c>
      <c r="V44" s="9">
        <v>3</v>
      </c>
      <c r="W44" s="12" t="s">
        <v>299</v>
      </c>
      <c r="X44" s="32"/>
    </row>
    <row r="45" s="2" customFormat="true" ht="34" customHeight="true" spans="1:24">
      <c r="A45" s="9"/>
      <c r="B45" s="9" t="s">
        <v>176</v>
      </c>
      <c r="C45" s="9" t="s">
        <v>177</v>
      </c>
      <c r="D45" s="12">
        <f>VLOOKUP(C45,[1]项目1—县域养老服务体系创新试点项目地区!$E$5:$L$63,8,FALSE)</f>
        <v>400</v>
      </c>
      <c r="E45" s="20">
        <v>74.5</v>
      </c>
      <c r="F45" s="12">
        <v>32</v>
      </c>
      <c r="G45" s="12"/>
      <c r="H45" s="18"/>
      <c r="I45" s="10"/>
      <c r="J45" s="10"/>
      <c r="K45" s="10"/>
      <c r="L45" s="11"/>
      <c r="M45" s="19"/>
      <c r="N45" s="26"/>
      <c r="O45" s="11"/>
      <c r="P45" s="27"/>
      <c r="Q45" s="9"/>
      <c r="R45" s="9"/>
      <c r="S45" s="9"/>
      <c r="T45" s="12"/>
      <c r="U45" s="9"/>
      <c r="V45" s="9"/>
      <c r="W45" s="12"/>
      <c r="X45" s="32"/>
    </row>
    <row r="46" s="2" customFormat="true" spans="1:24">
      <c r="A46" s="9" t="s">
        <v>312</v>
      </c>
      <c r="B46" s="9" t="s">
        <v>179</v>
      </c>
      <c r="C46" s="9" t="s">
        <v>180</v>
      </c>
      <c r="D46" s="12">
        <f>VLOOKUP(C46,[1]项目1—县域养老服务体系创新试点项目地区!$E$5:$L$63,8,FALSE)</f>
        <v>500</v>
      </c>
      <c r="E46" s="20">
        <v>80.5</v>
      </c>
      <c r="F46" s="12">
        <v>19</v>
      </c>
      <c r="G46" s="12"/>
      <c r="H46" s="18"/>
      <c r="I46" s="9" t="s">
        <v>312</v>
      </c>
      <c r="J46" s="9"/>
      <c r="K46" s="9"/>
      <c r="L46" s="12"/>
      <c r="M46" s="20"/>
      <c r="N46" s="24"/>
      <c r="O46" s="12"/>
      <c r="P46" s="29"/>
      <c r="Q46" s="9" t="s">
        <v>312</v>
      </c>
      <c r="R46" s="9" t="s">
        <v>179</v>
      </c>
      <c r="S46" s="9" t="s">
        <v>181</v>
      </c>
      <c r="T46" s="12">
        <v>400</v>
      </c>
      <c r="U46" s="23">
        <v>70</v>
      </c>
      <c r="V46" s="23">
        <v>10</v>
      </c>
      <c r="W46" s="24" t="s">
        <v>299</v>
      </c>
      <c r="X46" s="32"/>
    </row>
    <row r="47" s="2" customFormat="true" spans="1:24">
      <c r="A47" s="9" t="s">
        <v>182</v>
      </c>
      <c r="B47" s="17" t="s">
        <v>183</v>
      </c>
      <c r="C47" s="10" t="s">
        <v>184</v>
      </c>
      <c r="D47" s="11">
        <f>VLOOKUP(C47,[1]项目1—县域养老服务体系创新试点项目地区!$E$5:$L$63,8,FALSE)</f>
        <v>600</v>
      </c>
      <c r="E47" s="19">
        <v>63</v>
      </c>
      <c r="F47" s="11">
        <v>57</v>
      </c>
      <c r="G47" s="12" t="s">
        <v>297</v>
      </c>
      <c r="H47" s="18" t="s">
        <v>313</v>
      </c>
      <c r="I47" s="9" t="s">
        <v>182</v>
      </c>
      <c r="J47" s="9" t="s">
        <v>185</v>
      </c>
      <c r="K47" s="9" t="s">
        <v>186</v>
      </c>
      <c r="L47" s="12">
        <f>VLOOKUP(K47,[1]项目2—精神障碍社区康复服务试点项目地区!$D$5:$H$37,5,0)</f>
        <v>300</v>
      </c>
      <c r="M47" s="20">
        <v>63.1666666666667</v>
      </c>
      <c r="N47" s="24">
        <v>26</v>
      </c>
      <c r="O47" s="12"/>
      <c r="P47" s="12"/>
      <c r="Q47" s="9" t="s">
        <v>182</v>
      </c>
      <c r="R47" s="9" t="s">
        <v>187</v>
      </c>
      <c r="S47" s="9" t="s">
        <v>188</v>
      </c>
      <c r="T47" s="12">
        <v>400</v>
      </c>
      <c r="U47" s="9">
        <v>71</v>
      </c>
      <c r="V47" s="9">
        <v>9</v>
      </c>
      <c r="W47" s="9" t="s">
        <v>299</v>
      </c>
      <c r="X47" s="32"/>
    </row>
    <row r="48" s="2" customFormat="true" spans="1:24">
      <c r="A48" s="9"/>
      <c r="B48" s="15" t="s">
        <v>189</v>
      </c>
      <c r="C48" s="15" t="s">
        <v>190</v>
      </c>
      <c r="D48" s="16">
        <f>VLOOKUP(C48,[1]项目1—县域养老服务体系创新试点项目地区!$E$5:$L$63,8,FALSE)</f>
        <v>500</v>
      </c>
      <c r="E48" s="22">
        <v>69</v>
      </c>
      <c r="F48" s="16">
        <v>42</v>
      </c>
      <c r="G48" s="12"/>
      <c r="H48" s="18"/>
      <c r="I48" s="9"/>
      <c r="J48" s="9"/>
      <c r="K48" s="9"/>
      <c r="L48" s="12"/>
      <c r="M48" s="20"/>
      <c r="N48" s="24"/>
      <c r="O48" s="12"/>
      <c r="P48" s="12"/>
      <c r="Q48" s="9"/>
      <c r="R48" s="9"/>
      <c r="S48" s="9"/>
      <c r="T48" s="12"/>
      <c r="U48" s="9"/>
      <c r="V48" s="9"/>
      <c r="W48" s="9"/>
      <c r="X48" s="32"/>
    </row>
    <row r="49" s="2" customFormat="true" spans="1:24">
      <c r="A49" s="9" t="s">
        <v>191</v>
      </c>
      <c r="B49" s="15" t="s">
        <v>192</v>
      </c>
      <c r="C49" s="15" t="s">
        <v>192</v>
      </c>
      <c r="D49" s="16">
        <f>VLOOKUP(C49,[1]项目1—县域养老服务体系创新试点项目地区!$E$5:$L$63,8,FALSE)</f>
        <v>400</v>
      </c>
      <c r="E49" s="22">
        <v>66.5</v>
      </c>
      <c r="F49" s="16">
        <v>49</v>
      </c>
      <c r="G49" s="12"/>
      <c r="H49" s="18"/>
      <c r="I49" s="9" t="s">
        <v>191</v>
      </c>
      <c r="J49" s="9" t="s">
        <v>193</v>
      </c>
      <c r="K49" s="9" t="s">
        <v>193</v>
      </c>
      <c r="L49" s="12">
        <f>VLOOKUP(K49,[1]项目2—精神障碍社区康复服务试点项目地区!$D$5:$H$37,5,0)</f>
        <v>300</v>
      </c>
      <c r="M49" s="20">
        <v>73.8333333333333</v>
      </c>
      <c r="N49" s="24">
        <v>10</v>
      </c>
      <c r="O49" s="12"/>
      <c r="P49" s="12"/>
      <c r="Q49" s="9" t="s">
        <v>191</v>
      </c>
      <c r="R49" s="9" t="s">
        <v>194</v>
      </c>
      <c r="S49" s="9" t="s">
        <v>194</v>
      </c>
      <c r="T49" s="12">
        <v>300</v>
      </c>
      <c r="U49" s="23">
        <v>63</v>
      </c>
      <c r="V49" s="23">
        <v>19</v>
      </c>
      <c r="W49" s="24" t="s">
        <v>299</v>
      </c>
      <c r="X49" s="32"/>
    </row>
    <row r="50" s="2" customFormat="true" ht="27" spans="1:24">
      <c r="A50" s="9" t="s">
        <v>195</v>
      </c>
      <c r="B50" s="9" t="s">
        <v>196</v>
      </c>
      <c r="C50" s="9" t="s">
        <v>196</v>
      </c>
      <c r="D50" s="12">
        <f>VLOOKUP(C50,[1]项目1—县域养老服务体系创新试点项目地区!$E$5:$L$63,8,FALSE)</f>
        <v>600</v>
      </c>
      <c r="E50" s="20">
        <v>77.5</v>
      </c>
      <c r="F50" s="12">
        <v>28</v>
      </c>
      <c r="G50" s="12"/>
      <c r="H50" s="18"/>
      <c r="I50" s="9" t="s">
        <v>195</v>
      </c>
      <c r="J50" s="9" t="s">
        <v>197</v>
      </c>
      <c r="K50" s="9" t="s">
        <v>197</v>
      </c>
      <c r="L50" s="12">
        <f>VLOOKUP(K50,[1]项目2—精神障碍社区康复服务试点项目地区!$D$5:$H$37,5,0)</f>
        <v>300</v>
      </c>
      <c r="M50" s="20">
        <v>88.7</v>
      </c>
      <c r="N50" s="24">
        <v>1</v>
      </c>
      <c r="O50" s="12"/>
      <c r="P50" s="12"/>
      <c r="Q50" s="9" t="s">
        <v>195</v>
      </c>
      <c r="R50" s="9" t="s">
        <v>198</v>
      </c>
      <c r="S50" s="9" t="s">
        <v>198</v>
      </c>
      <c r="T50" s="12">
        <v>300</v>
      </c>
      <c r="U50" s="23">
        <v>77</v>
      </c>
      <c r="V50" s="23">
        <v>4</v>
      </c>
      <c r="W50" s="24" t="s">
        <v>299</v>
      </c>
      <c r="X50" s="32"/>
    </row>
    <row r="51" s="2" customFormat="true" spans="1:24">
      <c r="A51" s="9" t="s">
        <v>199</v>
      </c>
      <c r="B51" s="9" t="s">
        <v>200</v>
      </c>
      <c r="C51" s="9" t="s">
        <v>201</v>
      </c>
      <c r="D51" s="12">
        <f>VLOOKUP(C51,[1]项目1—县域养老服务体系创新试点项目地区!$E$5:$L$63,8,FALSE)</f>
        <v>600</v>
      </c>
      <c r="E51" s="20">
        <v>80.5</v>
      </c>
      <c r="F51" s="12">
        <v>18</v>
      </c>
      <c r="G51" s="12"/>
      <c r="H51" s="18"/>
      <c r="I51" s="9" t="s">
        <v>199</v>
      </c>
      <c r="J51" s="9" t="s">
        <v>202</v>
      </c>
      <c r="K51" s="9" t="s">
        <v>203</v>
      </c>
      <c r="L51" s="12">
        <f>VLOOKUP(K51,[1]项目2—精神障碍社区康复服务试点项目地区!$D$5:$H$37,5,0)</f>
        <v>300</v>
      </c>
      <c r="M51" s="20">
        <v>73.4166666666667</v>
      </c>
      <c r="N51" s="24">
        <v>11</v>
      </c>
      <c r="O51" s="12"/>
      <c r="P51" s="12"/>
      <c r="Q51" s="9" t="s">
        <v>199</v>
      </c>
      <c r="R51" s="9" t="s">
        <v>204</v>
      </c>
      <c r="S51" s="9" t="s">
        <v>205</v>
      </c>
      <c r="T51" s="12">
        <v>300</v>
      </c>
      <c r="U51" s="33">
        <v>21</v>
      </c>
      <c r="V51" s="33">
        <v>34</v>
      </c>
      <c r="W51" s="33" t="s">
        <v>297</v>
      </c>
      <c r="X51" s="33" t="s">
        <v>314</v>
      </c>
    </row>
    <row r="52" s="2" customFormat="true" spans="1:24">
      <c r="A52" s="9"/>
      <c r="B52" s="15" t="s">
        <v>206</v>
      </c>
      <c r="C52" s="15" t="s">
        <v>207</v>
      </c>
      <c r="D52" s="16">
        <f>VLOOKUP(C52,[1]项目1—县域养老服务体系创新试点项目地区!$E$5:$L$63,8,FALSE)</f>
        <v>600</v>
      </c>
      <c r="E52" s="22">
        <v>67.5</v>
      </c>
      <c r="F52" s="16">
        <v>47</v>
      </c>
      <c r="G52" s="12"/>
      <c r="H52" s="18"/>
      <c r="I52" s="9"/>
      <c r="J52" s="9"/>
      <c r="K52" s="9"/>
      <c r="L52" s="12"/>
      <c r="M52" s="20"/>
      <c r="N52" s="24"/>
      <c r="O52" s="12"/>
      <c r="P52" s="12"/>
      <c r="Q52" s="9"/>
      <c r="R52" s="9"/>
      <c r="S52" s="9"/>
      <c r="T52" s="12"/>
      <c r="U52" s="37"/>
      <c r="V52" s="37">
        <v>34</v>
      </c>
      <c r="W52" s="37"/>
      <c r="X52" s="37"/>
    </row>
    <row r="53" s="2" customFormat="true" spans="1:24">
      <c r="A53" s="9"/>
      <c r="B53" s="9" t="s">
        <v>208</v>
      </c>
      <c r="C53" s="9" t="s">
        <v>209</v>
      </c>
      <c r="D53" s="12">
        <f>VLOOKUP(C53,[1]项目1—县域养老服务体系创新试点项目地区!$E$5:$L$63,8,FALSE)</f>
        <v>500</v>
      </c>
      <c r="E53" s="20">
        <v>81</v>
      </c>
      <c r="F53" s="12">
        <v>16</v>
      </c>
      <c r="G53" s="12"/>
      <c r="H53" s="18"/>
      <c r="I53" s="9"/>
      <c r="J53" s="9"/>
      <c r="K53" s="9"/>
      <c r="L53" s="12"/>
      <c r="M53" s="20"/>
      <c r="N53" s="24"/>
      <c r="O53" s="12"/>
      <c r="P53" s="12"/>
      <c r="Q53" s="9"/>
      <c r="R53" s="9"/>
      <c r="S53" s="9"/>
      <c r="T53" s="12"/>
      <c r="U53" s="33"/>
      <c r="V53" s="33"/>
      <c r="W53" s="33"/>
      <c r="X53" s="33"/>
    </row>
    <row r="54" s="2" customFormat="true" spans="1:24">
      <c r="A54" s="9" t="s">
        <v>210</v>
      </c>
      <c r="B54" s="9" t="s">
        <v>211</v>
      </c>
      <c r="C54" s="9" t="s">
        <v>212</v>
      </c>
      <c r="D54" s="12">
        <f>VLOOKUP(C54,[1]项目1—县域养老服务体系创新试点项目地区!$E$5:$L$63,8,FALSE)</f>
        <v>500</v>
      </c>
      <c r="E54" s="20">
        <v>71.5</v>
      </c>
      <c r="F54" s="12">
        <v>39</v>
      </c>
      <c r="G54" s="12"/>
      <c r="H54" s="18"/>
      <c r="I54" s="9" t="s">
        <v>210</v>
      </c>
      <c r="J54" s="9" t="s">
        <v>213</v>
      </c>
      <c r="K54" s="23" t="s">
        <v>214</v>
      </c>
      <c r="L54" s="12">
        <f>VLOOKUP(K54,[1]项目2—精神障碍社区康复服务试点项目地区!$D$5:$H$37,5,0)</f>
        <v>400</v>
      </c>
      <c r="M54" s="20">
        <v>76.1833333333333</v>
      </c>
      <c r="N54" s="24">
        <v>8</v>
      </c>
      <c r="O54" s="12"/>
      <c r="P54" s="12"/>
      <c r="Q54" s="9" t="s">
        <v>210</v>
      </c>
      <c r="R54" s="9" t="s">
        <v>215</v>
      </c>
      <c r="S54" s="9" t="s">
        <v>216</v>
      </c>
      <c r="T54" s="12">
        <v>400</v>
      </c>
      <c r="U54" s="9">
        <v>68</v>
      </c>
      <c r="V54" s="9">
        <v>14</v>
      </c>
      <c r="W54" s="9" t="s">
        <v>299</v>
      </c>
      <c r="X54" s="32"/>
    </row>
    <row r="55" s="2" customFormat="true" spans="1:24">
      <c r="A55" s="9"/>
      <c r="B55" s="15" t="s">
        <v>217</v>
      </c>
      <c r="C55" s="15" t="s">
        <v>218</v>
      </c>
      <c r="D55" s="16">
        <f>VLOOKUP(C55,[1]项目1—县域养老服务体系创新试点项目地区!$E$5:$L$63,8,FALSE)</f>
        <v>500</v>
      </c>
      <c r="E55" s="22">
        <v>68.5</v>
      </c>
      <c r="F55" s="16">
        <v>43</v>
      </c>
      <c r="G55" s="12"/>
      <c r="H55" s="18"/>
      <c r="I55" s="9"/>
      <c r="J55" s="9"/>
      <c r="K55" s="23"/>
      <c r="L55" s="12"/>
      <c r="M55" s="20"/>
      <c r="N55" s="24"/>
      <c r="O55" s="12"/>
      <c r="P55" s="12"/>
      <c r="Q55" s="9"/>
      <c r="R55" s="9"/>
      <c r="S55" s="9"/>
      <c r="T55" s="12"/>
      <c r="U55" s="9"/>
      <c r="V55" s="9"/>
      <c r="W55" s="9"/>
      <c r="X55" s="32"/>
    </row>
    <row r="56" s="2" customFormat="true" spans="1:24">
      <c r="A56" s="9" t="s">
        <v>219</v>
      </c>
      <c r="B56" s="10" t="s">
        <v>220</v>
      </c>
      <c r="C56" s="10" t="s">
        <v>221</v>
      </c>
      <c r="D56" s="11">
        <f>VLOOKUP(C56,[1]项目1—县域养老服务体系创新试点项目地区!$E$5:$L$63,8,FALSE)</f>
        <v>500</v>
      </c>
      <c r="E56" s="19">
        <v>55.5</v>
      </c>
      <c r="F56" s="11">
        <v>59</v>
      </c>
      <c r="G56" s="12" t="s">
        <v>297</v>
      </c>
      <c r="H56" s="18" t="s">
        <v>313</v>
      </c>
      <c r="I56" s="9" t="s">
        <v>219</v>
      </c>
      <c r="J56" s="9" t="s">
        <v>220</v>
      </c>
      <c r="K56" s="23" t="s">
        <v>222</v>
      </c>
      <c r="L56" s="12">
        <f>VLOOKUP(K56,[1]项目2—精神障碍社区康复服务试点项目地区!$D$5:$H$37,5,0)</f>
        <v>300</v>
      </c>
      <c r="M56" s="20">
        <v>72.1333333333333</v>
      </c>
      <c r="N56" s="24">
        <v>12</v>
      </c>
      <c r="O56" s="12"/>
      <c r="P56" s="12"/>
      <c r="Q56" s="9" t="s">
        <v>219</v>
      </c>
      <c r="R56" s="9" t="s">
        <v>223</v>
      </c>
      <c r="S56" s="9" t="s">
        <v>224</v>
      </c>
      <c r="T56" s="12">
        <v>200</v>
      </c>
      <c r="U56" s="9">
        <v>63</v>
      </c>
      <c r="V56" s="9">
        <v>20</v>
      </c>
      <c r="W56" s="9" t="s">
        <v>299</v>
      </c>
      <c r="X56" s="32"/>
    </row>
    <row r="57" s="2" customFormat="true" spans="1:24">
      <c r="A57" s="9"/>
      <c r="B57" s="15" t="s">
        <v>225</v>
      </c>
      <c r="C57" s="15" t="s">
        <v>226</v>
      </c>
      <c r="D57" s="16">
        <f>VLOOKUP(C57,[1]项目1—县域养老服务体系创新试点项目地区!$E$5:$L$63,8,FALSE)</f>
        <v>400</v>
      </c>
      <c r="E57" s="22">
        <v>66.5</v>
      </c>
      <c r="F57" s="16">
        <v>52</v>
      </c>
      <c r="G57" s="12"/>
      <c r="H57" s="18"/>
      <c r="I57" s="9"/>
      <c r="J57" s="9"/>
      <c r="K57" s="23"/>
      <c r="L57" s="12"/>
      <c r="M57" s="20"/>
      <c r="N57" s="24"/>
      <c r="O57" s="12"/>
      <c r="P57" s="12"/>
      <c r="Q57" s="9"/>
      <c r="R57" s="9"/>
      <c r="S57" s="9"/>
      <c r="T57" s="12"/>
      <c r="U57" s="9"/>
      <c r="V57" s="9"/>
      <c r="W57" s="9"/>
      <c r="X57" s="32"/>
    </row>
    <row r="58" s="2" customFormat="true" spans="1:24">
      <c r="A58" s="9" t="s">
        <v>227</v>
      </c>
      <c r="B58" s="9" t="s">
        <v>228</v>
      </c>
      <c r="C58" s="9" t="s">
        <v>229</v>
      </c>
      <c r="D58" s="12">
        <f>VLOOKUP(C58,[1]项目1—县域养老服务体系创新试点项目地区!$E$5:$L$63,8,FALSE)</f>
        <v>400</v>
      </c>
      <c r="E58" s="20">
        <v>79.5</v>
      </c>
      <c r="F58" s="12">
        <v>24</v>
      </c>
      <c r="G58" s="12"/>
      <c r="H58" s="18"/>
      <c r="I58" s="9" t="s">
        <v>227</v>
      </c>
      <c r="J58" s="9" t="s">
        <v>230</v>
      </c>
      <c r="K58" s="9" t="s">
        <v>231</v>
      </c>
      <c r="L58" s="12">
        <f>VLOOKUP(K58,[1]项目2—精神障碍社区康复服务试点项目地区!$D$5:$H$37,5,0)</f>
        <v>200</v>
      </c>
      <c r="M58" s="20">
        <v>67.35</v>
      </c>
      <c r="N58" s="24">
        <v>19</v>
      </c>
      <c r="O58" s="12"/>
      <c r="P58" s="12"/>
      <c r="Q58" s="9" t="s">
        <v>227</v>
      </c>
      <c r="R58" s="9" t="s">
        <v>232</v>
      </c>
      <c r="S58" s="9" t="s">
        <v>233</v>
      </c>
      <c r="T58" s="12">
        <v>200</v>
      </c>
      <c r="U58" s="24">
        <v>48</v>
      </c>
      <c r="V58" s="24">
        <v>31</v>
      </c>
      <c r="W58" s="24" t="s">
        <v>299</v>
      </c>
      <c r="X58" s="35"/>
    </row>
    <row r="59" s="2" customFormat="true" spans="1:24">
      <c r="A59" s="9" t="s">
        <v>234</v>
      </c>
      <c r="B59" s="9" t="s">
        <v>235</v>
      </c>
      <c r="C59" s="9" t="s">
        <v>236</v>
      </c>
      <c r="D59" s="12">
        <f>VLOOKUP(C59,[1]项目1—县域养老服务体系创新试点项目地区!$E$5:$L$63,8,FALSE)</f>
        <v>500</v>
      </c>
      <c r="E59" s="20">
        <v>73.5</v>
      </c>
      <c r="F59" s="12">
        <v>34</v>
      </c>
      <c r="G59" s="12"/>
      <c r="H59" s="18"/>
      <c r="I59" s="9" t="s">
        <v>234</v>
      </c>
      <c r="J59" s="9" t="s">
        <v>237</v>
      </c>
      <c r="K59" s="23" t="s">
        <v>238</v>
      </c>
      <c r="L59" s="12">
        <f>VLOOKUP(K59,[1]项目2—精神障碍社区康复服务试点项目地区!$D$5:$H$37,5,0)</f>
        <v>300</v>
      </c>
      <c r="M59" s="20">
        <v>69.5833333333333</v>
      </c>
      <c r="N59" s="24">
        <v>14</v>
      </c>
      <c r="O59" s="12"/>
      <c r="P59" s="12"/>
      <c r="Q59" s="9" t="s">
        <v>234</v>
      </c>
      <c r="R59" s="9" t="s">
        <v>239</v>
      </c>
      <c r="S59" s="9" t="s">
        <v>240</v>
      </c>
      <c r="T59" s="12">
        <v>200</v>
      </c>
      <c r="U59" s="9">
        <v>75</v>
      </c>
      <c r="V59" s="9">
        <v>6</v>
      </c>
      <c r="W59" s="9" t="s">
        <v>299</v>
      </c>
      <c r="X59" s="32"/>
    </row>
    <row r="60" s="2" customFormat="true" spans="1:24">
      <c r="A60" s="9"/>
      <c r="B60" s="15" t="s">
        <v>239</v>
      </c>
      <c r="C60" s="15" t="s">
        <v>241</v>
      </c>
      <c r="D60" s="16">
        <f>VLOOKUP(C60,[1]项目1—县域养老服务体系创新试点项目地区!$E$5:$L$63,8,FALSE)</f>
        <v>400</v>
      </c>
      <c r="E60" s="22">
        <v>66.5</v>
      </c>
      <c r="F60" s="16">
        <v>51</v>
      </c>
      <c r="G60" s="12"/>
      <c r="H60" s="18"/>
      <c r="I60" s="9"/>
      <c r="J60" s="9"/>
      <c r="K60" s="23"/>
      <c r="L60" s="12"/>
      <c r="M60" s="20"/>
      <c r="N60" s="24"/>
      <c r="O60" s="12"/>
      <c r="P60" s="12"/>
      <c r="Q60" s="9"/>
      <c r="R60" s="9"/>
      <c r="S60" s="9"/>
      <c r="T60" s="12"/>
      <c r="U60" s="9"/>
      <c r="V60" s="9"/>
      <c r="W60" s="9"/>
      <c r="X60" s="32"/>
    </row>
    <row r="61" s="2" customFormat="true" ht="54" spans="1:24">
      <c r="A61" s="9" t="s">
        <v>242</v>
      </c>
      <c r="B61" s="13" t="s">
        <v>243</v>
      </c>
      <c r="C61" s="13" t="s">
        <v>244</v>
      </c>
      <c r="D61" s="14">
        <f>VLOOKUP(C61,[1]项目1—县域养老服务体系创新试点项目地区!$E$5:$L$63,8,FALSE)</f>
        <v>500</v>
      </c>
      <c r="E61" s="21">
        <v>87.5</v>
      </c>
      <c r="F61" s="14">
        <v>5</v>
      </c>
      <c r="G61" s="12"/>
      <c r="H61" s="18"/>
      <c r="I61" s="10" t="s">
        <v>242</v>
      </c>
      <c r="J61" s="10" t="s">
        <v>245</v>
      </c>
      <c r="K61" s="17" t="s">
        <v>246</v>
      </c>
      <c r="L61" s="11">
        <f>VLOOKUP(K61,[1]项目2—精神障碍社区康复服务试点项目地区!$D$5:$H$37,5,0)</f>
        <v>300</v>
      </c>
      <c r="M61" s="19">
        <v>61.4333333333333</v>
      </c>
      <c r="N61" s="26">
        <v>31</v>
      </c>
      <c r="O61" s="11" t="s">
        <v>297</v>
      </c>
      <c r="P61" s="27" t="s">
        <v>315</v>
      </c>
      <c r="Q61" s="9" t="s">
        <v>242</v>
      </c>
      <c r="R61" s="9" t="s">
        <v>247</v>
      </c>
      <c r="S61" s="9" t="s">
        <v>248</v>
      </c>
      <c r="T61" s="12">
        <v>400</v>
      </c>
      <c r="U61" s="23">
        <v>57</v>
      </c>
      <c r="V61" s="23">
        <v>25</v>
      </c>
      <c r="W61" s="24" t="s">
        <v>299</v>
      </c>
      <c r="X61" s="32"/>
    </row>
    <row r="62" s="2" customFormat="true" spans="1:24">
      <c r="A62" s="9" t="s">
        <v>249</v>
      </c>
      <c r="B62" s="15" t="s">
        <v>250</v>
      </c>
      <c r="C62" s="15" t="s">
        <v>251</v>
      </c>
      <c r="D62" s="16">
        <f>VLOOKUP(C62,[1]项目1—县域养老服务体系创新试点项目地区!$E$5:$L$63,8,FALSE)</f>
        <v>400</v>
      </c>
      <c r="E62" s="22">
        <v>67.5</v>
      </c>
      <c r="F62" s="16">
        <v>44</v>
      </c>
      <c r="G62" s="12"/>
      <c r="H62" s="18"/>
      <c r="I62" s="9" t="s">
        <v>249</v>
      </c>
      <c r="J62" s="15" t="s">
        <v>252</v>
      </c>
      <c r="K62" s="25" t="s">
        <v>253</v>
      </c>
      <c r="L62" s="16">
        <f>VLOOKUP(K62,[1]项目2—精神障碍社区康复服务试点项目地区!$D$5:$H$37,5,0)</f>
        <v>200</v>
      </c>
      <c r="M62" s="22">
        <v>62.7333333333333</v>
      </c>
      <c r="N62" s="28">
        <v>27</v>
      </c>
      <c r="O62" s="16"/>
      <c r="P62" s="16"/>
      <c r="Q62" s="9" t="s">
        <v>249</v>
      </c>
      <c r="R62" s="9" t="s">
        <v>254</v>
      </c>
      <c r="S62" s="9" t="s">
        <v>255</v>
      </c>
      <c r="T62" s="12">
        <v>300</v>
      </c>
      <c r="U62" s="36">
        <v>31</v>
      </c>
      <c r="V62" s="36">
        <v>33</v>
      </c>
      <c r="W62" s="36" t="s">
        <v>297</v>
      </c>
      <c r="X62" s="34" t="s">
        <v>316</v>
      </c>
    </row>
    <row r="63" s="2" customFormat="true" spans="1:24">
      <c r="A63" s="9" t="s">
        <v>256</v>
      </c>
      <c r="B63" s="9" t="s">
        <v>257</v>
      </c>
      <c r="C63" s="9" t="s">
        <v>258</v>
      </c>
      <c r="D63" s="12">
        <f>VLOOKUP(C63,[1]项目1—县域养老服务体系创新试点项目地区!$E$5:$L$63,8,FALSE)</f>
        <v>500</v>
      </c>
      <c r="E63" s="20">
        <v>78.5</v>
      </c>
      <c r="F63" s="12">
        <v>26</v>
      </c>
      <c r="G63" s="12"/>
      <c r="H63" s="18"/>
      <c r="I63" s="9" t="s">
        <v>256</v>
      </c>
      <c r="J63" s="15" t="s">
        <v>259</v>
      </c>
      <c r="K63" s="15" t="s">
        <v>260</v>
      </c>
      <c r="L63" s="16">
        <f>VLOOKUP(K63,[1]项目2—精神障碍社区康复服务试点项目地区!$D$5:$H$37,5,0)</f>
        <v>300</v>
      </c>
      <c r="M63" s="22">
        <v>62.6166666666667</v>
      </c>
      <c r="N63" s="28">
        <v>28</v>
      </c>
      <c r="O63" s="16"/>
      <c r="P63" s="16"/>
      <c r="Q63" s="9" t="s">
        <v>256</v>
      </c>
      <c r="R63" s="9" t="s">
        <v>261</v>
      </c>
      <c r="S63" s="9" t="s">
        <v>262</v>
      </c>
      <c r="T63" s="12">
        <v>300</v>
      </c>
      <c r="U63" s="23">
        <v>66</v>
      </c>
      <c r="V63" s="23">
        <v>16</v>
      </c>
      <c r="W63" s="36" t="s">
        <v>299</v>
      </c>
      <c r="X63" s="32"/>
    </row>
    <row r="64" s="2" customFormat="true" ht="27" spans="1:24">
      <c r="A64" s="9" t="s">
        <v>263</v>
      </c>
      <c r="B64" s="9" t="s">
        <v>264</v>
      </c>
      <c r="C64" s="9" t="s">
        <v>265</v>
      </c>
      <c r="D64" s="12">
        <f>VLOOKUP(C64,[1]项目1—县域养老服务体系创新试点项目地区!$E$5:$L$63,8,FALSE)</f>
        <v>500</v>
      </c>
      <c r="E64" s="20">
        <v>71.5</v>
      </c>
      <c r="F64" s="12">
        <v>40</v>
      </c>
      <c r="G64" s="12"/>
      <c r="H64" s="18"/>
      <c r="I64" s="9" t="s">
        <v>263</v>
      </c>
      <c r="J64" s="9" t="s">
        <v>266</v>
      </c>
      <c r="K64" s="9" t="s">
        <v>267</v>
      </c>
      <c r="L64" s="12">
        <f>VLOOKUP(K64,[1]项目2—精神障碍社区康复服务试点项目地区!$D$5:$H$37,5,0)</f>
        <v>200</v>
      </c>
      <c r="M64" s="20">
        <v>68.5166666666667</v>
      </c>
      <c r="N64" s="24">
        <v>16</v>
      </c>
      <c r="O64" s="12"/>
      <c r="P64" s="12"/>
      <c r="Q64" s="9" t="s">
        <v>263</v>
      </c>
      <c r="R64" s="23" t="s">
        <v>268</v>
      </c>
      <c r="S64" s="9" t="s">
        <v>269</v>
      </c>
      <c r="T64" s="12">
        <v>200</v>
      </c>
      <c r="U64" s="23">
        <v>68</v>
      </c>
      <c r="V64" s="23">
        <v>13</v>
      </c>
      <c r="W64" s="24" t="s">
        <v>299</v>
      </c>
      <c r="X64" s="32"/>
    </row>
    <row r="65" s="2" customFormat="true" spans="1:24">
      <c r="A65" s="9" t="s">
        <v>270</v>
      </c>
      <c r="B65" s="15" t="s">
        <v>271</v>
      </c>
      <c r="C65" s="15" t="s">
        <v>317</v>
      </c>
      <c r="D65" s="16">
        <f>[1]项目1—县域养老服务体系创新试点项目地区!L52</f>
        <v>400</v>
      </c>
      <c r="E65" s="22">
        <v>66</v>
      </c>
      <c r="F65" s="16">
        <v>53</v>
      </c>
      <c r="G65" s="12"/>
      <c r="H65" s="18"/>
      <c r="I65" s="9" t="s">
        <v>270</v>
      </c>
      <c r="J65" s="9" t="s">
        <v>272</v>
      </c>
      <c r="K65" s="9" t="s">
        <v>318</v>
      </c>
      <c r="L65" s="12">
        <f>VLOOKUP(K65,[1]项目2—精神障碍社区康复服务试点项目地区!$D$5:$H$37,5,0)</f>
        <v>400</v>
      </c>
      <c r="M65" s="20">
        <v>80.1</v>
      </c>
      <c r="N65" s="24">
        <v>5</v>
      </c>
      <c r="O65" s="12"/>
      <c r="P65" s="12"/>
      <c r="Q65" s="9" t="s">
        <v>270</v>
      </c>
      <c r="R65" s="9" t="s">
        <v>319</v>
      </c>
      <c r="S65" s="9" t="s">
        <v>320</v>
      </c>
      <c r="T65" s="12">
        <v>300</v>
      </c>
      <c r="U65" s="23">
        <v>59</v>
      </c>
      <c r="V65" s="23">
        <v>22</v>
      </c>
      <c r="W65" s="24" t="s">
        <v>299</v>
      </c>
      <c r="X65" s="32"/>
    </row>
    <row r="66" spans="10:16">
      <c r="J66" s="3"/>
      <c r="K66" s="3"/>
      <c r="L66" s="3"/>
      <c r="M66" s="3"/>
      <c r="N66" s="3"/>
      <c r="O66" s="3"/>
      <c r="P66" s="3"/>
    </row>
    <row r="67" spans="10:16">
      <c r="J67" s="3"/>
      <c r="K67" s="3"/>
      <c r="L67" s="3"/>
      <c r="M67" s="3"/>
      <c r="N67" s="3"/>
      <c r="O67" s="3"/>
      <c r="P67" s="3"/>
    </row>
  </sheetData>
  <mergeCells count="275">
    <mergeCell ref="A2:H2"/>
    <mergeCell ref="A4:H4"/>
    <mergeCell ref="I4:P4"/>
    <mergeCell ref="Q4:X4"/>
    <mergeCell ref="A9:A11"/>
    <mergeCell ref="A12:A13"/>
    <mergeCell ref="A14:A15"/>
    <mergeCell ref="A19:A20"/>
    <mergeCell ref="A22:A24"/>
    <mergeCell ref="A27:A28"/>
    <mergeCell ref="A31:A32"/>
    <mergeCell ref="A33:A34"/>
    <mergeCell ref="A36:A38"/>
    <mergeCell ref="A39:A40"/>
    <mergeCell ref="A41:A43"/>
    <mergeCell ref="A44:A45"/>
    <mergeCell ref="A47:A48"/>
    <mergeCell ref="A51:A53"/>
    <mergeCell ref="A54:A55"/>
    <mergeCell ref="A56:A57"/>
    <mergeCell ref="A59:A60"/>
    <mergeCell ref="I9:I11"/>
    <mergeCell ref="I12:I13"/>
    <mergeCell ref="I14:I15"/>
    <mergeCell ref="I19:I20"/>
    <mergeCell ref="I22:I24"/>
    <mergeCell ref="I27:I28"/>
    <mergeCell ref="I31:I32"/>
    <mergeCell ref="I33:I34"/>
    <mergeCell ref="I36:I38"/>
    <mergeCell ref="I39:I40"/>
    <mergeCell ref="I41:I43"/>
    <mergeCell ref="I44:I45"/>
    <mergeCell ref="I47:I48"/>
    <mergeCell ref="I51:I53"/>
    <mergeCell ref="I54:I55"/>
    <mergeCell ref="I56:I57"/>
    <mergeCell ref="I59:I60"/>
    <mergeCell ref="J9:J11"/>
    <mergeCell ref="J12:J13"/>
    <mergeCell ref="J14:J15"/>
    <mergeCell ref="J19:J20"/>
    <mergeCell ref="J22:J24"/>
    <mergeCell ref="J27:J28"/>
    <mergeCell ref="J31:J32"/>
    <mergeCell ref="J33:J34"/>
    <mergeCell ref="J36:J38"/>
    <mergeCell ref="J39:J40"/>
    <mergeCell ref="J41:J43"/>
    <mergeCell ref="J44:J45"/>
    <mergeCell ref="J47:J48"/>
    <mergeCell ref="J51:J53"/>
    <mergeCell ref="J54:J55"/>
    <mergeCell ref="J56:J57"/>
    <mergeCell ref="J59:J60"/>
    <mergeCell ref="K9:K11"/>
    <mergeCell ref="K12:K13"/>
    <mergeCell ref="K14:K15"/>
    <mergeCell ref="K19:K20"/>
    <mergeCell ref="K22:K24"/>
    <mergeCell ref="K27:K28"/>
    <mergeCell ref="K31:K32"/>
    <mergeCell ref="K33:K34"/>
    <mergeCell ref="K36:K38"/>
    <mergeCell ref="K39:K40"/>
    <mergeCell ref="K41:K43"/>
    <mergeCell ref="K44:K45"/>
    <mergeCell ref="K47:K48"/>
    <mergeCell ref="K51:K53"/>
    <mergeCell ref="K54:K55"/>
    <mergeCell ref="K56:K57"/>
    <mergeCell ref="K59:K60"/>
    <mergeCell ref="L9:L11"/>
    <mergeCell ref="L12:L13"/>
    <mergeCell ref="L14:L15"/>
    <mergeCell ref="L19:L20"/>
    <mergeCell ref="L22:L24"/>
    <mergeCell ref="L27:L28"/>
    <mergeCell ref="L31:L32"/>
    <mergeCell ref="L33:L34"/>
    <mergeCell ref="L36:L38"/>
    <mergeCell ref="L39:L40"/>
    <mergeCell ref="L41:L43"/>
    <mergeCell ref="L44:L45"/>
    <mergeCell ref="L47:L48"/>
    <mergeCell ref="L51:L53"/>
    <mergeCell ref="L54:L55"/>
    <mergeCell ref="L56:L57"/>
    <mergeCell ref="L59:L60"/>
    <mergeCell ref="M9:M11"/>
    <mergeCell ref="M12:M13"/>
    <mergeCell ref="M14:M15"/>
    <mergeCell ref="M19:M20"/>
    <mergeCell ref="M22:M24"/>
    <mergeCell ref="M27:M28"/>
    <mergeCell ref="M31:M32"/>
    <mergeCell ref="M33:M34"/>
    <mergeCell ref="M36:M38"/>
    <mergeCell ref="M39:M40"/>
    <mergeCell ref="M41:M43"/>
    <mergeCell ref="M44:M45"/>
    <mergeCell ref="M47:M48"/>
    <mergeCell ref="M51:M53"/>
    <mergeCell ref="M54:M55"/>
    <mergeCell ref="M56:M57"/>
    <mergeCell ref="M59:M60"/>
    <mergeCell ref="N9:N11"/>
    <mergeCell ref="N12:N13"/>
    <mergeCell ref="N14:N15"/>
    <mergeCell ref="N19:N20"/>
    <mergeCell ref="N22:N24"/>
    <mergeCell ref="N27:N28"/>
    <mergeCell ref="N31:N32"/>
    <mergeCell ref="N33:N34"/>
    <mergeCell ref="N36:N38"/>
    <mergeCell ref="N39:N40"/>
    <mergeCell ref="N41:N43"/>
    <mergeCell ref="N44:N45"/>
    <mergeCell ref="N47:N48"/>
    <mergeCell ref="N51:N53"/>
    <mergeCell ref="N54:N55"/>
    <mergeCell ref="N56:N57"/>
    <mergeCell ref="N59:N60"/>
    <mergeCell ref="O9:O11"/>
    <mergeCell ref="O12:O13"/>
    <mergeCell ref="O14:O15"/>
    <mergeCell ref="O19:O20"/>
    <mergeCell ref="O22:O24"/>
    <mergeCell ref="O31:O32"/>
    <mergeCell ref="O33:O34"/>
    <mergeCell ref="O36:O38"/>
    <mergeCell ref="O39:O40"/>
    <mergeCell ref="O41:O43"/>
    <mergeCell ref="O44:O45"/>
    <mergeCell ref="O47:O48"/>
    <mergeCell ref="O51:O53"/>
    <mergeCell ref="O54:O55"/>
    <mergeCell ref="O56:O57"/>
    <mergeCell ref="O59:O60"/>
    <mergeCell ref="P9:P11"/>
    <mergeCell ref="P12:P13"/>
    <mergeCell ref="P14:P15"/>
    <mergeCell ref="P19:P20"/>
    <mergeCell ref="P22:P24"/>
    <mergeCell ref="P31:P32"/>
    <mergeCell ref="P33:P34"/>
    <mergeCell ref="P36:P38"/>
    <mergeCell ref="P39:P40"/>
    <mergeCell ref="P41:P43"/>
    <mergeCell ref="P44:P45"/>
    <mergeCell ref="P47:P48"/>
    <mergeCell ref="P51:P53"/>
    <mergeCell ref="P54:P55"/>
    <mergeCell ref="P56:P57"/>
    <mergeCell ref="P59:P60"/>
    <mergeCell ref="Q9:Q11"/>
    <mergeCell ref="Q12:Q13"/>
    <mergeCell ref="Q14:Q15"/>
    <mergeCell ref="Q19:Q20"/>
    <mergeCell ref="Q22:Q24"/>
    <mergeCell ref="Q27:Q28"/>
    <mergeCell ref="Q31:Q32"/>
    <mergeCell ref="Q33:Q34"/>
    <mergeCell ref="Q36:Q38"/>
    <mergeCell ref="Q39:Q40"/>
    <mergeCell ref="Q41:Q43"/>
    <mergeCell ref="Q44:Q45"/>
    <mergeCell ref="Q47:Q48"/>
    <mergeCell ref="Q51:Q53"/>
    <mergeCell ref="Q54:Q55"/>
    <mergeCell ref="Q56:Q57"/>
    <mergeCell ref="Q59:Q60"/>
    <mergeCell ref="R9:R11"/>
    <mergeCell ref="R12:R13"/>
    <mergeCell ref="R14:R15"/>
    <mergeCell ref="R19:R20"/>
    <mergeCell ref="R22:R24"/>
    <mergeCell ref="R27:R28"/>
    <mergeCell ref="R31:R32"/>
    <mergeCell ref="R33:R34"/>
    <mergeCell ref="R36:R38"/>
    <mergeCell ref="R39:R40"/>
    <mergeCell ref="R41:R43"/>
    <mergeCell ref="R44:R45"/>
    <mergeCell ref="R47:R48"/>
    <mergeCell ref="R51:R53"/>
    <mergeCell ref="R54:R55"/>
    <mergeCell ref="R56:R57"/>
    <mergeCell ref="R59:R60"/>
    <mergeCell ref="S9:S11"/>
    <mergeCell ref="S12:S13"/>
    <mergeCell ref="S14:S15"/>
    <mergeCell ref="S19:S20"/>
    <mergeCell ref="S22:S24"/>
    <mergeCell ref="S27:S28"/>
    <mergeCell ref="S31:S32"/>
    <mergeCell ref="S33:S34"/>
    <mergeCell ref="S36:S38"/>
    <mergeCell ref="S39:S40"/>
    <mergeCell ref="S41:S43"/>
    <mergeCell ref="S44:S45"/>
    <mergeCell ref="S47:S48"/>
    <mergeCell ref="S51:S53"/>
    <mergeCell ref="S54:S55"/>
    <mergeCell ref="S56:S57"/>
    <mergeCell ref="S59:S60"/>
    <mergeCell ref="T9:T11"/>
    <mergeCell ref="T12:T13"/>
    <mergeCell ref="T14:T15"/>
    <mergeCell ref="T19:T20"/>
    <mergeCell ref="T22:T24"/>
    <mergeCell ref="T27:T28"/>
    <mergeCell ref="T31:T32"/>
    <mergeCell ref="T33:T34"/>
    <mergeCell ref="T36:T38"/>
    <mergeCell ref="T39:T40"/>
    <mergeCell ref="T41:T43"/>
    <mergeCell ref="T44:T45"/>
    <mergeCell ref="T47:T48"/>
    <mergeCell ref="T51:T53"/>
    <mergeCell ref="T54:T55"/>
    <mergeCell ref="T56:T57"/>
    <mergeCell ref="T59:T60"/>
    <mergeCell ref="U9:U11"/>
    <mergeCell ref="U12:U13"/>
    <mergeCell ref="U14:U15"/>
    <mergeCell ref="U19:U20"/>
    <mergeCell ref="U22:U24"/>
    <mergeCell ref="U27:U28"/>
    <mergeCell ref="U31:U32"/>
    <mergeCell ref="U33:U34"/>
    <mergeCell ref="U36:U38"/>
    <mergeCell ref="U39:U40"/>
    <mergeCell ref="U41:U43"/>
    <mergeCell ref="U44:U45"/>
    <mergeCell ref="U47:U48"/>
    <mergeCell ref="U51:U53"/>
    <mergeCell ref="U54:U55"/>
    <mergeCell ref="U56:U57"/>
    <mergeCell ref="U59:U60"/>
    <mergeCell ref="V9:V11"/>
    <mergeCell ref="V12:V13"/>
    <mergeCell ref="V14:V15"/>
    <mergeCell ref="V19:V20"/>
    <mergeCell ref="V22:V24"/>
    <mergeCell ref="V27:V28"/>
    <mergeCell ref="V31:V32"/>
    <mergeCell ref="V33:V34"/>
    <mergeCell ref="V36:V38"/>
    <mergeCell ref="V39:V40"/>
    <mergeCell ref="V41:V43"/>
    <mergeCell ref="V44:V45"/>
    <mergeCell ref="V47:V48"/>
    <mergeCell ref="V51:V53"/>
    <mergeCell ref="V54:V55"/>
    <mergeCell ref="V56:V57"/>
    <mergeCell ref="V59:V60"/>
    <mergeCell ref="W9:W11"/>
    <mergeCell ref="W12:W13"/>
    <mergeCell ref="W14:W15"/>
    <mergeCell ref="W19:W20"/>
    <mergeCell ref="W22:W24"/>
    <mergeCell ref="W27:W28"/>
    <mergeCell ref="W31:W32"/>
    <mergeCell ref="W33:W34"/>
    <mergeCell ref="W36:W38"/>
    <mergeCell ref="W39:W40"/>
    <mergeCell ref="W41:W43"/>
    <mergeCell ref="W44:W45"/>
    <mergeCell ref="W47:W48"/>
    <mergeCell ref="W51:W53"/>
    <mergeCell ref="W54:W55"/>
    <mergeCell ref="W56:W57"/>
    <mergeCell ref="W59:W60"/>
    <mergeCell ref="X51:X5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资金分配表</vt:lpstr>
      <vt:lpstr>2025年资金测算表（黄罚40%蓝奖）</vt:lpstr>
      <vt:lpstr>中期验收得分总表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chencj</cp:lastModifiedBy>
  <dcterms:created xsi:type="dcterms:W3CDTF">2023-05-25T19:15:00Z</dcterms:created>
  <dcterms:modified xsi:type="dcterms:W3CDTF">2025-06-16T16:20:12Z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4B007FF67D444D27844A74120FDD139A_13</vt:lpwstr>
  </property>
</Properties>
</file>